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8_{25DEC9FE-8056-45F7-B38F-592A0BCE654B}" xr6:coauthVersionLast="47" xr6:coauthVersionMax="47" xr10:uidLastSave="{00000000-0000-0000-0000-000000000000}"/>
  <bookViews>
    <workbookView xWindow="3828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H66" i="1"/>
  <c r="F64" i="1"/>
  <c r="T66" i="1"/>
  <c r="BV66" i="1"/>
  <c r="BR66" i="1"/>
  <c r="BQ66" i="1"/>
  <c r="BG66" i="1"/>
  <c r="BF66" i="1"/>
  <c r="BD66" i="1"/>
  <c r="AY66" i="1"/>
  <c r="G65" i="1"/>
  <c r="G56" i="1"/>
  <c r="G54" i="1"/>
  <c r="G44" i="1"/>
  <c r="G19" i="1"/>
  <c r="AR66" i="1"/>
  <c r="AS66" i="1"/>
  <c r="V66" i="1"/>
  <c r="F65" i="1"/>
  <c r="F61" i="1"/>
  <c r="F60" i="1"/>
  <c r="F47" i="1"/>
  <c r="F46" i="1"/>
  <c r="F45" i="1"/>
  <c r="F40" i="1"/>
  <c r="F36" i="1"/>
  <c r="F34" i="1"/>
  <c r="F31" i="1"/>
  <c r="F30" i="1"/>
  <c r="F29" i="1"/>
  <c r="F28" i="1"/>
  <c r="F27" i="1"/>
  <c r="F24" i="1"/>
  <c r="F22" i="1"/>
  <c r="F20" i="1"/>
  <c r="F18" i="1"/>
  <c r="F15" i="1"/>
  <c r="F10" i="1"/>
  <c r="F8" i="1"/>
  <c r="F54" i="1"/>
  <c r="F53" i="1"/>
  <c r="F33" i="1"/>
  <c r="F26" i="1"/>
  <c r="F13" i="1"/>
  <c r="F9" i="1"/>
  <c r="F58" i="1"/>
  <c r="F56" i="1"/>
  <c r="F55" i="1"/>
  <c r="F51" i="1"/>
  <c r="F49" i="1"/>
  <c r="F37" i="1"/>
  <c r="F63" i="1"/>
  <c r="F50" i="1"/>
  <c r="F35" i="1"/>
  <c r="F25" i="1"/>
  <c r="BX66" i="1"/>
  <c r="BU66" i="1"/>
  <c r="BB66" i="1"/>
  <c r="AX66" i="1"/>
  <c r="AW66" i="1"/>
  <c r="AT66" i="1"/>
  <c r="AQ66" i="1"/>
  <c r="F38" i="1"/>
  <c r="F14" i="1"/>
  <c r="AL66" i="1"/>
  <c r="Y9" i="1"/>
  <c r="Y8" i="1"/>
  <c r="G66" i="1" l="1"/>
  <c r="F44" i="1"/>
  <c r="F17" i="1"/>
  <c r="F62" i="1"/>
  <c r="F42" i="1"/>
  <c r="F19" i="1"/>
  <c r="BT66" i="1"/>
  <c r="BW66" i="1"/>
  <c r="BL66" i="1"/>
  <c r="AE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W66" i="1"/>
  <c r="X66" i="1"/>
  <c r="Y66" i="1"/>
  <c r="Z66" i="1"/>
  <c r="AA66" i="1"/>
  <c r="AB66" i="1"/>
  <c r="AC66" i="1"/>
  <c r="AD66" i="1"/>
  <c r="AF66" i="1"/>
  <c r="AK66" i="1"/>
  <c r="AM66" i="1"/>
  <c r="BS66" i="1"/>
  <c r="AG66" i="1"/>
  <c r="AH66" i="1"/>
  <c r="AI66" i="1"/>
  <c r="AJ66" i="1"/>
  <c r="AN66" i="1"/>
  <c r="AO66" i="1"/>
  <c r="AP66" i="1"/>
  <c r="AU66" i="1"/>
  <c r="AV66" i="1"/>
  <c r="AZ66" i="1"/>
  <c r="BA66" i="1"/>
  <c r="BC66" i="1"/>
  <c r="BE66" i="1"/>
  <c r="BH66" i="1"/>
  <c r="BI66" i="1"/>
  <c r="BJ66" i="1"/>
  <c r="BK66" i="1"/>
  <c r="BM66" i="1"/>
  <c r="BN66" i="1"/>
  <c r="BO66" i="1"/>
  <c r="BP66" i="1"/>
  <c r="F23" i="1"/>
  <c r="F21" i="1" l="1"/>
  <c r="C66" i="1" s="1"/>
  <c r="F66" i="1" l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G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H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I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M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<sst xmlns="http://schemas.openxmlformats.org/spreadsheetml/2006/main" count="680" uniqueCount="276">
  <si>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</si>
  <si>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</si>
  <si>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</si>
  <si>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</si>
  <si>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</si>
  <si>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</si>
  <si>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</si>
  <si>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</si>
  <si>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</si>
  <si>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</si>
  <si>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</si>
  <si>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</si>
  <si>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</si>
  <si>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</si>
  <si>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</si>
  <si>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</si>
  <si>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</si>
  <si>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</si>
  <si>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</si>
  <si>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</si>
  <si>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</si>
  <si>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</si>
  <si>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</si>
  <si>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</si>
  <si>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</si>
  <si>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</si>
  <si>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</si>
  <si>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</si>
  <si>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</si>
  <si>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</si>
  <si>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</si>
  <si>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</si>
  <si>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</si>
  <si>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</si>
  <si>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</si>
  <si>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</si>
  <si>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</si>
  <si>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</si>
  <si>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</si>
  <si>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</si>
  <si>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</si>
  <si>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</si>
  <si>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</si>
  <si>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</si>
  <si>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</si>
  <si>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</si>
  <si>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</si>
  <si>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</si>
  <si>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</si>
  <si>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</si>
  <si>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</si>
  <si>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</si>
  <si>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</si>
  <si>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</si>
  <si>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</si>
  <si>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</si>
  <si>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</si>
  <si>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</si>
  <si>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</si>
  <si>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</si>
  <si>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</si>
  <si>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</si>
  <si>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</si>
  <si>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</si>
  <si>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</si>
  <si>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</si>
  <si>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</si>
  <si>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</si>
  <si>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</si>
  <si>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</si>
  <si>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</si>
  <si>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</si>
  <si>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</si>
  <si>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</si>
  <si>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</si>
  <si>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</si>
  <si>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</si>
  <si>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</si>
  <si>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</si>
  <si>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</si>
  <si>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</si>
  <si>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</si>
  <si>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</si>
  <si>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</si>
  <si>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</si>
  <si>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</si>
  <si>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</si>
  <si>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</si>
  <si>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</si>
  <si>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</si>
  <si>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</si>
  <si>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</si>
  <si>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</si>
  <si>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</si>
  <si>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</si>
  <si>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</si>
  <si>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</si>
  <si>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</si>
  <si>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</si>
  <si>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</si>
  <si>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</si>
  <si>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</si>
  <si>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</si>
  <si>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</si>
  <si>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</si>
  <si>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</si>
  <si>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</si>
  <si>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</si>
  <si>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</si>
  <si>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</si>
  <si>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</si>
  <si>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</si>
  <si>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</si>
  <si>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</si>
  <si>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</si>
  <si>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</si>
  <si>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</si>
  <si>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</si>
  <si>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</si>
  <si>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</si>
  <si>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</si>
  <si>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</si>
  <si>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</si>
  <si>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</si>
  <si>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</si>
  <si>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</si>
  <si>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</si>
  <si>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</si>
  <si>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</si>
  <si>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</si>
  <si>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</si>
  <si>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</si>
  <si>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</si>
  <si>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</si>
  <si>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</si>
  <si>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</si>
  <si>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</si>
  <si>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</si>
  <si>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</si>
  <si>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</si>
  <si>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</si>
  <si>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</si>
  <si>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</si>
  <si>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</si>
  <si>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</si>
  <si>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</si>
  <si>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</si>
  <si>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</si>
  <si>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</si>
  <si>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</si>
  <si>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</si>
  <si>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</si>
  <si>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</si>
  <si>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</si>
  <si>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</si>
  <si>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</si>
  <si>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</si>
  <si>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</si>
  <si>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</si>
  <si>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</si>
  <si>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</si>
  <si>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</si>
  <si>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</si>
  <si>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</si>
  <si>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</si>
  <si>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</si>
  <si>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</si>
  <si>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</si>
  <si>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</si>
  <si>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</si>
  <si>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</si>
  <si>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</si>
  <si>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</si>
  <si>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</si>
  <si>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</si>
  <si>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</si>
  <si>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</si>
  <si>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</si>
  <si>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</si>
  <si>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</si>
  <si>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</si>
  <si>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</si>
  <si>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</si>
  <si>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</si>
  <si>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</si>
  <si>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</si>
  <si>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</si>
  <si>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</si>
  <si>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</si>
  <si>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</si>
  <si>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</si>
  <si>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</si>
  <si>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</si>
  <si>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</si>
  <si>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</si>
  <si>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</si>
  <si>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</si>
  <si>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</si>
  <si>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</si>
  <si>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</si>
  <si>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</si>
  <si>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</si>
  <si>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</si>
  <si>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</si>
  <si>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</si>
  <si>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</si>
  <si>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</si>
  <si>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</si>
  <si>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</si>
  <si>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</si>
  <si>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</si>
  <si>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</si>
  <si>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</si>
  <si>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</si>
  <si>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</si>
  <si>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</si>
  <si>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</si>
  <si>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</si>
  <si>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</si>
  <si>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</si>
  <si>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</si>
  <si>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</si>
  <si>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</si>
  <si>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</si>
  <si>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</si>
  <si>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</si>
  <si>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</si>
  <si>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</si>
  <si>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</si>
  <si>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WORKING COPY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</si>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</sst>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4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0" fontId="20" fillId="6" borderId="6" xfId="0" applyFont="1" applyFill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7" borderId="10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4" fontId="7" fillId="7" borderId="6" xfId="0" quotePrefix="1" applyNumberFormat="1" applyFont="1" applyFill="1" applyBorder="1" applyAlignment="1">
      <alignment horizontal="center" vertical="center" wrapText="1"/>
    </xf>
    <xf numFmtId="4" fontId="6" fillId="7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 wrapText="1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3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14" fontId="1" fillId="9" borderId="4" xfId="0" applyNumberFormat="1" applyFont="1" applyFill="1" applyBorder="1" applyAlignment="1">
      <alignment horizontal="center"/>
    </xf>
    <xf numFmtId="4" fontId="7" fillId="9" borderId="4" xfId="0" quotePrefix="1" applyNumberFormat="1" applyFont="1" applyFill="1" applyBorder="1" applyAlignment="1">
      <alignment horizontal="center" vertical="center" wrapText="1"/>
    </xf>
    <xf numFmtId="4" fontId="6" fillId="9" borderId="5" xfId="0" applyNumberFormat="1" applyFont="1" applyFill="1" applyBorder="1" applyAlignment="1">
      <alignment horizontal="center"/>
    </xf>
    <xf numFmtId="4" fontId="1" fillId="10" borderId="10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4" fontId="7" fillId="10" borderId="6" xfId="0" quotePrefix="1" applyNumberFormat="1" applyFont="1" applyFill="1" applyBorder="1" applyAlignment="1">
      <alignment horizontal="center" vertical="center" wrapText="1"/>
    </xf>
    <xf numFmtId="4" fontId="6" fillId="10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7" borderId="3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/>
    </xf>
    <xf numFmtId="14" fontId="5" fillId="9" borderId="4" xfId="0" quotePrefix="1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EBDFF"/>
      <color rgb="FF79DFDD"/>
      <color rgb="FFF1FEC2"/>
      <color rgb="FFFFFFCC"/>
      <color rgb="FFC3B6D4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X78"/>
  <sheetViews>
    <sheetView tabSelected="1" zoomScaleNormal="100"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C22" sqref="C22"/>
    </sheetView>
  </sheetViews>
  <sheetFormatPr defaultRowHeight="15" x14ac:dyDescent="0.25"/>
  <cols>
    <col min="2" max="2" width="32" bestFit="1" customWidth="1"/>
    <col min="3" max="66" width="20.42578125" style="28" customWidth="1"/>
    <col min="67" max="67" width="20.42578125" customWidth="1"/>
    <col min="68" max="68" width="20.42578125" hidden="1" customWidth="1"/>
    <col min="69" max="70" width="20.42578125" customWidth="1"/>
    <col min="71" max="71" width="20.42578125" style="28" customWidth="1"/>
    <col min="72" max="75" width="20.42578125" customWidth="1"/>
    <col min="76" max="76" width="20.140625" customWidth="1"/>
    <col min="207" max="207" width="24.5703125" customWidth="1"/>
    <col min="208" max="208" width="16.5703125" customWidth="1"/>
    <col min="209" max="259" width="16.42578125" customWidth="1"/>
    <col min="463" max="463" width="24.5703125" customWidth="1"/>
    <col min="464" max="464" width="16.5703125" customWidth="1"/>
    <col min="465" max="515" width="16.42578125" customWidth="1"/>
    <col min="719" max="719" width="24.5703125" customWidth="1"/>
    <col min="720" max="720" width="16.5703125" customWidth="1"/>
    <col min="721" max="771" width="16.42578125" customWidth="1"/>
    <col min="975" max="975" width="24.5703125" customWidth="1"/>
    <col min="976" max="976" width="16.5703125" customWidth="1"/>
    <col min="977" max="1027" width="16.42578125" customWidth="1"/>
    <col min="1231" max="1231" width="24.5703125" customWidth="1"/>
    <col min="1232" max="1232" width="16.5703125" customWidth="1"/>
    <col min="1233" max="1283" width="16.42578125" customWidth="1"/>
    <col min="1487" max="1487" width="24.5703125" customWidth="1"/>
    <col min="1488" max="1488" width="16.5703125" customWidth="1"/>
    <col min="1489" max="1539" width="16.42578125" customWidth="1"/>
    <col min="1743" max="1743" width="24.5703125" customWidth="1"/>
    <col min="1744" max="1744" width="16.5703125" customWidth="1"/>
    <col min="1745" max="1795" width="16.42578125" customWidth="1"/>
    <col min="1999" max="1999" width="24.5703125" customWidth="1"/>
    <col min="2000" max="2000" width="16.5703125" customWidth="1"/>
    <col min="2001" max="2051" width="16.42578125" customWidth="1"/>
    <col min="2255" max="2255" width="24.5703125" customWidth="1"/>
    <col min="2256" max="2256" width="16.5703125" customWidth="1"/>
    <col min="2257" max="2307" width="16.42578125" customWidth="1"/>
    <col min="2511" max="2511" width="24.5703125" customWidth="1"/>
    <col min="2512" max="2512" width="16.5703125" customWidth="1"/>
    <col min="2513" max="2563" width="16.42578125" customWidth="1"/>
    <col min="2767" max="2767" width="24.5703125" customWidth="1"/>
    <col min="2768" max="2768" width="16.5703125" customWidth="1"/>
    <col min="2769" max="2819" width="16.42578125" customWidth="1"/>
    <col min="3023" max="3023" width="24.5703125" customWidth="1"/>
    <col min="3024" max="3024" width="16.5703125" customWidth="1"/>
    <col min="3025" max="3075" width="16.42578125" customWidth="1"/>
    <col min="3279" max="3279" width="24.5703125" customWidth="1"/>
    <col min="3280" max="3280" width="16.5703125" customWidth="1"/>
    <col min="3281" max="3331" width="16.42578125" customWidth="1"/>
    <col min="3535" max="3535" width="24.5703125" customWidth="1"/>
    <col min="3536" max="3536" width="16.5703125" customWidth="1"/>
    <col min="3537" max="3587" width="16.42578125" customWidth="1"/>
    <col min="3791" max="3791" width="24.5703125" customWidth="1"/>
    <col min="3792" max="3792" width="16.5703125" customWidth="1"/>
    <col min="3793" max="3843" width="16.42578125" customWidth="1"/>
    <col min="4047" max="4047" width="24.5703125" customWidth="1"/>
    <col min="4048" max="4048" width="16.5703125" customWidth="1"/>
    <col min="4049" max="4099" width="16.42578125" customWidth="1"/>
    <col min="4303" max="4303" width="24.5703125" customWidth="1"/>
    <col min="4304" max="4304" width="16.5703125" customWidth="1"/>
    <col min="4305" max="4355" width="16.42578125" customWidth="1"/>
    <col min="4559" max="4559" width="24.5703125" customWidth="1"/>
    <col min="4560" max="4560" width="16.5703125" customWidth="1"/>
    <col min="4561" max="4611" width="16.42578125" customWidth="1"/>
    <col min="4815" max="4815" width="24.5703125" customWidth="1"/>
    <col min="4816" max="4816" width="16.5703125" customWidth="1"/>
    <col min="4817" max="4867" width="16.42578125" customWidth="1"/>
    <col min="5071" max="5071" width="24.5703125" customWidth="1"/>
    <col min="5072" max="5072" width="16.5703125" customWidth="1"/>
    <col min="5073" max="5123" width="16.42578125" customWidth="1"/>
    <col min="5327" max="5327" width="24.5703125" customWidth="1"/>
    <col min="5328" max="5328" width="16.5703125" customWidth="1"/>
    <col min="5329" max="5379" width="16.42578125" customWidth="1"/>
    <col min="5583" max="5583" width="24.5703125" customWidth="1"/>
    <col min="5584" max="5584" width="16.5703125" customWidth="1"/>
    <col min="5585" max="5635" width="16.42578125" customWidth="1"/>
    <col min="5839" max="5839" width="24.5703125" customWidth="1"/>
    <col min="5840" max="5840" width="16.5703125" customWidth="1"/>
    <col min="5841" max="5891" width="16.42578125" customWidth="1"/>
    <col min="6095" max="6095" width="24.5703125" customWidth="1"/>
    <col min="6096" max="6096" width="16.5703125" customWidth="1"/>
    <col min="6097" max="6147" width="16.42578125" customWidth="1"/>
    <col min="6351" max="6351" width="24.5703125" customWidth="1"/>
    <col min="6352" max="6352" width="16.5703125" customWidth="1"/>
    <col min="6353" max="6403" width="16.42578125" customWidth="1"/>
    <col min="6607" max="6607" width="24.5703125" customWidth="1"/>
    <col min="6608" max="6608" width="16.5703125" customWidth="1"/>
    <col min="6609" max="6659" width="16.42578125" customWidth="1"/>
    <col min="6863" max="6863" width="24.5703125" customWidth="1"/>
    <col min="6864" max="6864" width="16.5703125" customWidth="1"/>
    <col min="6865" max="6915" width="16.42578125" customWidth="1"/>
    <col min="7119" max="7119" width="24.5703125" customWidth="1"/>
    <col min="7120" max="7120" width="16.5703125" customWidth="1"/>
    <col min="7121" max="7171" width="16.42578125" customWidth="1"/>
    <col min="7375" max="7375" width="24.5703125" customWidth="1"/>
    <col min="7376" max="7376" width="16.5703125" customWidth="1"/>
    <col min="7377" max="7427" width="16.42578125" customWidth="1"/>
    <col min="7631" max="7631" width="24.5703125" customWidth="1"/>
    <col min="7632" max="7632" width="16.5703125" customWidth="1"/>
    <col min="7633" max="7683" width="16.42578125" customWidth="1"/>
    <col min="7887" max="7887" width="24.5703125" customWidth="1"/>
    <col min="7888" max="7888" width="16.5703125" customWidth="1"/>
    <col min="7889" max="7939" width="16.42578125" customWidth="1"/>
    <col min="8143" max="8143" width="24.5703125" customWidth="1"/>
    <col min="8144" max="8144" width="16.5703125" customWidth="1"/>
    <col min="8145" max="8195" width="16.42578125" customWidth="1"/>
    <col min="8399" max="8399" width="24.5703125" customWidth="1"/>
    <col min="8400" max="8400" width="16.5703125" customWidth="1"/>
    <col min="8401" max="8451" width="16.42578125" customWidth="1"/>
    <col min="8655" max="8655" width="24.5703125" customWidth="1"/>
    <col min="8656" max="8656" width="16.5703125" customWidth="1"/>
    <col min="8657" max="8707" width="16.42578125" customWidth="1"/>
    <col min="8911" max="8911" width="24.5703125" customWidth="1"/>
    <col min="8912" max="8912" width="16.5703125" customWidth="1"/>
    <col min="8913" max="8963" width="16.42578125" customWidth="1"/>
    <col min="9167" max="9167" width="24.5703125" customWidth="1"/>
    <col min="9168" max="9168" width="16.5703125" customWidth="1"/>
    <col min="9169" max="9219" width="16.42578125" customWidth="1"/>
    <col min="9423" max="9423" width="24.5703125" customWidth="1"/>
    <col min="9424" max="9424" width="16.5703125" customWidth="1"/>
    <col min="9425" max="9475" width="16.42578125" customWidth="1"/>
    <col min="9679" max="9679" width="24.5703125" customWidth="1"/>
    <col min="9680" max="9680" width="16.5703125" customWidth="1"/>
    <col min="9681" max="9731" width="16.42578125" customWidth="1"/>
    <col min="9935" max="9935" width="24.5703125" customWidth="1"/>
    <col min="9936" max="9936" width="16.5703125" customWidth="1"/>
    <col min="9937" max="9987" width="16.42578125" customWidth="1"/>
    <col min="10191" max="10191" width="24.5703125" customWidth="1"/>
    <col min="10192" max="10192" width="16.5703125" customWidth="1"/>
    <col min="10193" max="10243" width="16.42578125" customWidth="1"/>
    <col min="10447" max="10447" width="24.5703125" customWidth="1"/>
    <col min="10448" max="10448" width="16.5703125" customWidth="1"/>
    <col min="10449" max="10499" width="16.42578125" customWidth="1"/>
    <col min="10703" max="10703" width="24.5703125" customWidth="1"/>
    <col min="10704" max="10704" width="16.5703125" customWidth="1"/>
    <col min="10705" max="10755" width="16.42578125" customWidth="1"/>
    <col min="10959" max="10959" width="24.5703125" customWidth="1"/>
    <col min="10960" max="10960" width="16.5703125" customWidth="1"/>
    <col min="10961" max="11011" width="16.42578125" customWidth="1"/>
    <col min="11215" max="11215" width="24.5703125" customWidth="1"/>
    <col min="11216" max="11216" width="16.5703125" customWidth="1"/>
    <col min="11217" max="11267" width="16.42578125" customWidth="1"/>
    <col min="11471" max="11471" width="24.5703125" customWidth="1"/>
    <col min="11472" max="11472" width="16.5703125" customWidth="1"/>
    <col min="11473" max="11523" width="16.42578125" customWidth="1"/>
    <col min="11727" max="11727" width="24.5703125" customWidth="1"/>
    <col min="11728" max="11728" width="16.5703125" customWidth="1"/>
    <col min="11729" max="11779" width="16.42578125" customWidth="1"/>
    <col min="11983" max="11983" width="24.5703125" customWidth="1"/>
    <col min="11984" max="11984" width="16.5703125" customWidth="1"/>
    <col min="11985" max="12035" width="16.42578125" customWidth="1"/>
    <col min="12239" max="12239" width="24.5703125" customWidth="1"/>
    <col min="12240" max="12240" width="16.5703125" customWidth="1"/>
    <col min="12241" max="12291" width="16.42578125" customWidth="1"/>
    <col min="12495" max="12495" width="24.5703125" customWidth="1"/>
    <col min="12496" max="12496" width="16.5703125" customWidth="1"/>
    <col min="12497" max="12547" width="16.42578125" customWidth="1"/>
    <col min="12751" max="12751" width="24.5703125" customWidth="1"/>
    <col min="12752" max="12752" width="16.5703125" customWidth="1"/>
    <col min="12753" max="12803" width="16.42578125" customWidth="1"/>
    <col min="13007" max="13007" width="24.5703125" customWidth="1"/>
    <col min="13008" max="13008" width="16.5703125" customWidth="1"/>
    <col min="13009" max="13059" width="16.42578125" customWidth="1"/>
    <col min="13263" max="13263" width="24.5703125" customWidth="1"/>
    <col min="13264" max="13264" width="16.5703125" customWidth="1"/>
    <col min="13265" max="13315" width="16.42578125" customWidth="1"/>
    <col min="13519" max="13519" width="24.5703125" customWidth="1"/>
    <col min="13520" max="13520" width="16.5703125" customWidth="1"/>
    <col min="13521" max="13571" width="16.42578125" customWidth="1"/>
    <col min="13775" max="13775" width="24.5703125" customWidth="1"/>
    <col min="13776" max="13776" width="16.5703125" customWidth="1"/>
    <col min="13777" max="13827" width="16.42578125" customWidth="1"/>
    <col min="14031" max="14031" width="24.5703125" customWidth="1"/>
    <col min="14032" max="14032" width="16.5703125" customWidth="1"/>
    <col min="14033" max="14083" width="16.42578125" customWidth="1"/>
    <col min="14287" max="14287" width="24.5703125" customWidth="1"/>
    <col min="14288" max="14288" width="16.5703125" customWidth="1"/>
    <col min="14289" max="14339" width="16.42578125" customWidth="1"/>
    <col min="14543" max="14543" width="24.5703125" customWidth="1"/>
    <col min="14544" max="14544" width="16.5703125" customWidth="1"/>
    <col min="14545" max="14595" width="16.42578125" customWidth="1"/>
    <col min="14799" max="14799" width="24.5703125" customWidth="1"/>
    <col min="14800" max="14800" width="16.5703125" customWidth="1"/>
    <col min="14801" max="14851" width="16.42578125" customWidth="1"/>
    <col min="15055" max="15055" width="24.5703125" customWidth="1"/>
    <col min="15056" max="15056" width="16.5703125" customWidth="1"/>
    <col min="15057" max="15107" width="16.42578125" customWidth="1"/>
    <col min="15311" max="15311" width="24.5703125" customWidth="1"/>
    <col min="15312" max="15312" width="16.5703125" customWidth="1"/>
    <col min="15313" max="15363" width="16.42578125" customWidth="1"/>
    <col min="15567" max="15567" width="24.5703125" customWidth="1"/>
    <col min="15568" max="15568" width="16.5703125" customWidth="1"/>
    <col min="15569" max="15619" width="16.42578125" customWidth="1"/>
    <col min="15823" max="15823" width="24.5703125" customWidth="1"/>
    <col min="15824" max="15824" width="16.5703125" customWidth="1"/>
    <col min="15825" max="15875" width="16.42578125" customWidth="1"/>
    <col min="16079" max="16079" width="24.5703125" customWidth="1"/>
    <col min="16080" max="16080" width="16.5703125" customWidth="1"/>
    <col min="16081" max="16131" width="16.42578125" customWidth="1"/>
  </cols>
  <sheetData>
    <row r="1" spans="1:76" s="24" customFormat="1" ht="35.25" x14ac:dyDescent="0.3">
      <c r="A1" s="22"/>
      <c r="B1" s="87" t="s">
        <v>229</v>
      </c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9" t="s">
        <v>235</v>
      </c>
      <c r="N1" s="78" t="s">
        <v>122</v>
      </c>
      <c r="O1" s="78" t="s">
        <v>122</v>
      </c>
      <c r="P1" s="91" t="s">
        <v>122</v>
      </c>
      <c r="Q1" s="91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78" t="s">
        <v>122</v>
      </c>
      <c r="W1" s="44" t="s">
        <v>108</v>
      </c>
      <c r="X1" s="78" t="s">
        <v>188</v>
      </c>
      <c r="Y1" s="78" t="s">
        <v>188</v>
      </c>
      <c r="Z1" s="44" t="s">
        <v>139</v>
      </c>
      <c r="AA1" s="44" t="s">
        <v>108</v>
      </c>
      <c r="AB1" s="81" t="s">
        <v>195</v>
      </c>
      <c r="AC1" s="44" t="s">
        <v>108</v>
      </c>
      <c r="AD1" s="69" t="s">
        <v>158</v>
      </c>
      <c r="AE1" s="69" t="s">
        <v>158</v>
      </c>
      <c r="AF1" s="69" t="s">
        <v>158</v>
      </c>
      <c r="AG1" s="55" t="s">
        <v>130</v>
      </c>
      <c r="AH1" s="55" t="s">
        <v>130</v>
      </c>
      <c r="AI1" s="44" t="s">
        <v>130</v>
      </c>
      <c r="AJ1" s="44" t="s">
        <v>130</v>
      </c>
      <c r="AK1" s="44" t="s">
        <v>218</v>
      </c>
      <c r="AL1" s="70" t="s">
        <v>246</v>
      </c>
      <c r="AM1" s="69" t="s">
        <v>158</v>
      </c>
      <c r="AN1" s="47" t="s">
        <v>151</v>
      </c>
      <c r="AO1" s="47" t="s">
        <v>151</v>
      </c>
      <c r="AP1" s="47" t="s">
        <v>151</v>
      </c>
      <c r="AQ1" s="47" t="s">
        <v>151</v>
      </c>
      <c r="AR1" s="47" t="s">
        <v>151</v>
      </c>
      <c r="AS1" s="47" t="s">
        <v>151</v>
      </c>
      <c r="AT1" s="44" t="s">
        <v>108</v>
      </c>
      <c r="AU1" s="44" t="s">
        <v>108</v>
      </c>
      <c r="AV1" s="98" t="s">
        <v>158</v>
      </c>
      <c r="AW1" s="98" t="s">
        <v>158</v>
      </c>
      <c r="AX1" s="98" t="s">
        <v>158</v>
      </c>
      <c r="AY1" s="98" t="s">
        <v>158</v>
      </c>
      <c r="AZ1" s="44" t="s">
        <v>168</v>
      </c>
      <c r="BA1" s="103" t="s">
        <v>155</v>
      </c>
      <c r="BB1" s="103" t="s">
        <v>155</v>
      </c>
      <c r="BC1" s="121" t="s">
        <v>158</v>
      </c>
      <c r="BD1" s="121" t="s">
        <v>158</v>
      </c>
      <c r="BE1" s="126" t="s">
        <v>207</v>
      </c>
      <c r="BF1" s="126" t="s">
        <v>207</v>
      </c>
      <c r="BG1" s="126" t="s">
        <v>207</v>
      </c>
      <c r="BH1" s="44" t="s">
        <v>108</v>
      </c>
      <c r="BI1" s="70" t="s">
        <v>225</v>
      </c>
      <c r="BJ1" s="70" t="s">
        <v>225</v>
      </c>
      <c r="BK1" s="70" t="s">
        <v>225</v>
      </c>
      <c r="BL1" s="70" t="s">
        <v>225</v>
      </c>
      <c r="BM1" s="69" t="s">
        <v>108</v>
      </c>
      <c r="BN1" s="69" t="s">
        <v>158</v>
      </c>
      <c r="BO1" s="128" t="s">
        <v>108</v>
      </c>
      <c r="BP1" s="103" t="s">
        <v>108</v>
      </c>
      <c r="BQ1" s="128" t="s">
        <v>108</v>
      </c>
      <c r="BR1" s="128" t="s">
        <v>108</v>
      </c>
      <c r="BS1" s="44" t="s">
        <v>188</v>
      </c>
      <c r="BT1" s="108" t="s">
        <v>108</v>
      </c>
      <c r="BU1" s="108" t="s">
        <v>108</v>
      </c>
      <c r="BV1" s="108" t="s">
        <v>108</v>
      </c>
      <c r="BW1" s="113" t="s">
        <v>108</v>
      </c>
      <c r="BX1" s="113" t="s">
        <v>108</v>
      </c>
    </row>
    <row r="2" spans="1:76" s="1" customFormat="1" ht="11.25" x14ac:dyDescent="0.2">
      <c r="B2" s="40"/>
      <c r="C2" s="41"/>
      <c r="D2" s="46"/>
      <c r="E2" s="72"/>
      <c r="F2" s="35" t="s">
        <v>59</v>
      </c>
      <c r="G2" s="132" t="s">
        <v>264</v>
      </c>
      <c r="H2" s="35" t="s">
        <v>274</v>
      </c>
      <c r="I2" s="32" t="s">
        <v>231</v>
      </c>
      <c r="J2" s="32" t="s">
        <v>231</v>
      </c>
      <c r="K2" s="32" t="s">
        <v>231</v>
      </c>
      <c r="L2" s="32" t="s">
        <v>231</v>
      </c>
      <c r="M2" s="79" t="s">
        <v>234</v>
      </c>
      <c r="N2" s="79" t="s">
        <v>186</v>
      </c>
      <c r="O2" s="79" t="s">
        <v>186</v>
      </c>
      <c r="P2" s="92" t="s">
        <v>230</v>
      </c>
      <c r="Q2" s="92" t="s">
        <v>236</v>
      </c>
      <c r="R2" s="79" t="s">
        <v>186</v>
      </c>
      <c r="S2" s="79" t="s">
        <v>186</v>
      </c>
      <c r="T2" s="79" t="s">
        <v>272</v>
      </c>
      <c r="U2" s="79" t="s">
        <v>234</v>
      </c>
      <c r="V2" s="79" t="s">
        <v>261</v>
      </c>
      <c r="W2" s="79" t="s">
        <v>186</v>
      </c>
      <c r="X2" s="79" t="s">
        <v>186</v>
      </c>
      <c r="Y2" s="79" t="s">
        <v>186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239</v>
      </c>
      <c r="AF2" s="79" t="s">
        <v>186</v>
      </c>
      <c r="AG2" s="54" t="s">
        <v>186</v>
      </c>
      <c r="AH2" s="54" t="s">
        <v>186</v>
      </c>
      <c r="AI2" s="79" t="s">
        <v>186</v>
      </c>
      <c r="AJ2" s="79" t="s">
        <v>186</v>
      </c>
      <c r="AK2" s="79" t="s">
        <v>186</v>
      </c>
      <c r="AL2" s="79" t="s">
        <v>247</v>
      </c>
      <c r="AM2" s="79" t="s">
        <v>186</v>
      </c>
      <c r="AN2" s="75" t="s">
        <v>186</v>
      </c>
      <c r="AO2" s="75" t="s">
        <v>186</v>
      </c>
      <c r="AP2" s="75" t="s">
        <v>186</v>
      </c>
      <c r="AQ2" s="75" t="s">
        <v>250</v>
      </c>
      <c r="AR2" s="75" t="s">
        <v>262</v>
      </c>
      <c r="AS2" s="75" t="s">
        <v>262</v>
      </c>
      <c r="AT2" s="79" t="s">
        <v>254</v>
      </c>
      <c r="AU2" s="79" t="s">
        <v>186</v>
      </c>
      <c r="AV2" s="99" t="s">
        <v>186</v>
      </c>
      <c r="AW2" s="99" t="s">
        <v>247</v>
      </c>
      <c r="AX2" s="99" t="s">
        <v>247</v>
      </c>
      <c r="AY2" s="99" t="s">
        <v>266</v>
      </c>
      <c r="AZ2" s="79" t="s">
        <v>186</v>
      </c>
      <c r="BA2" s="104" t="s">
        <v>186</v>
      </c>
      <c r="BB2" s="104" t="s">
        <v>257</v>
      </c>
      <c r="BC2" s="122" t="s">
        <v>186</v>
      </c>
      <c r="BD2" s="122" t="s">
        <v>266</v>
      </c>
      <c r="BE2" s="99" t="s">
        <v>186</v>
      </c>
      <c r="BF2" s="99" t="s">
        <v>266</v>
      </c>
      <c r="BG2" s="99" t="s">
        <v>266</v>
      </c>
      <c r="BH2" s="79" t="s">
        <v>186</v>
      </c>
      <c r="BI2" s="79" t="s">
        <v>186</v>
      </c>
      <c r="BJ2" s="79" t="s">
        <v>186</v>
      </c>
      <c r="BK2" s="79" t="s">
        <v>186</v>
      </c>
      <c r="BL2" s="79" t="s">
        <v>234</v>
      </c>
      <c r="BM2" s="79" t="s">
        <v>186</v>
      </c>
      <c r="BN2" s="79" t="s">
        <v>186</v>
      </c>
      <c r="BO2" s="104" t="s">
        <v>186</v>
      </c>
      <c r="BP2" s="129"/>
      <c r="BQ2" s="104" t="s">
        <v>271</v>
      </c>
      <c r="BR2" s="104" t="s">
        <v>271</v>
      </c>
      <c r="BS2" s="50" t="s">
        <v>186</v>
      </c>
      <c r="BT2" s="109" t="s">
        <v>242</v>
      </c>
      <c r="BU2" s="109" t="s">
        <v>242</v>
      </c>
      <c r="BV2" s="109" t="s">
        <v>266</v>
      </c>
      <c r="BW2" s="114" t="s">
        <v>242</v>
      </c>
      <c r="BX2" s="114" t="s">
        <v>258</v>
      </c>
    </row>
    <row r="3" spans="1:76" s="1" customFormat="1" ht="22.5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2" t="s">
        <v>185</v>
      </c>
      <c r="Q3" s="92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79" t="s">
        <v>185</v>
      </c>
      <c r="W3" s="50" t="s">
        <v>185</v>
      </c>
      <c r="X3" s="79" t="s">
        <v>185</v>
      </c>
      <c r="Y3" s="79" t="s">
        <v>127</v>
      </c>
      <c r="Z3" s="50" t="s">
        <v>185</v>
      </c>
      <c r="AA3" s="50" t="s">
        <v>124</v>
      </c>
      <c r="AB3" s="50" t="s">
        <v>185</v>
      </c>
      <c r="AC3" s="50" t="s">
        <v>185</v>
      </c>
      <c r="AD3" s="82" t="s">
        <v>191</v>
      </c>
      <c r="AE3" s="82" t="s">
        <v>191</v>
      </c>
      <c r="AF3" s="82" t="s">
        <v>191</v>
      </c>
      <c r="AG3" s="58" t="s">
        <v>185</v>
      </c>
      <c r="AH3" s="58" t="s">
        <v>185</v>
      </c>
      <c r="AI3" s="46" t="s">
        <v>185</v>
      </c>
      <c r="AJ3" s="46" t="s">
        <v>185</v>
      </c>
      <c r="AK3" s="46" t="s">
        <v>185</v>
      </c>
      <c r="AL3" s="46" t="s">
        <v>185</v>
      </c>
      <c r="AM3" s="82" t="s">
        <v>191</v>
      </c>
      <c r="AN3" s="85" t="s">
        <v>200</v>
      </c>
      <c r="AO3" s="85" t="s">
        <v>200</v>
      </c>
      <c r="AP3" s="85" t="s">
        <v>200</v>
      </c>
      <c r="AQ3" s="85" t="s">
        <v>200</v>
      </c>
      <c r="AR3" s="85" t="s">
        <v>200</v>
      </c>
      <c r="AS3" s="85" t="s">
        <v>200</v>
      </c>
      <c r="AT3" s="46" t="s">
        <v>185</v>
      </c>
      <c r="AU3" s="50" t="s">
        <v>185</v>
      </c>
      <c r="AV3" s="100" t="s">
        <v>191</v>
      </c>
      <c r="AW3" s="100" t="s">
        <v>191</v>
      </c>
      <c r="AX3" s="100" t="s">
        <v>191</v>
      </c>
      <c r="AY3" s="100" t="s">
        <v>191</v>
      </c>
      <c r="AZ3" s="50" t="s">
        <v>185</v>
      </c>
      <c r="BA3" s="105" t="s">
        <v>203</v>
      </c>
      <c r="BB3" s="105" t="s">
        <v>203</v>
      </c>
      <c r="BC3" s="123" t="s">
        <v>191</v>
      </c>
      <c r="BD3" s="123" t="s">
        <v>191</v>
      </c>
      <c r="BE3" s="127" t="s">
        <v>208</v>
      </c>
      <c r="BF3" s="127" t="s">
        <v>208</v>
      </c>
      <c r="BG3" s="127" t="s">
        <v>208</v>
      </c>
      <c r="BH3" s="50" t="s">
        <v>185</v>
      </c>
      <c r="BI3" s="50" t="s">
        <v>226</v>
      </c>
      <c r="BJ3" s="50" t="s">
        <v>226</v>
      </c>
      <c r="BK3" s="50" t="s">
        <v>226</v>
      </c>
      <c r="BL3" s="50" t="s">
        <v>226</v>
      </c>
      <c r="BM3" s="50" t="s">
        <v>185</v>
      </c>
      <c r="BN3" s="82" t="s">
        <v>191</v>
      </c>
      <c r="BO3" s="105" t="s">
        <v>185</v>
      </c>
      <c r="BP3" s="105" t="s">
        <v>124</v>
      </c>
      <c r="BQ3" s="105" t="s">
        <v>185</v>
      </c>
      <c r="BR3" s="105" t="s">
        <v>185</v>
      </c>
      <c r="BS3" s="50" t="s">
        <v>185</v>
      </c>
      <c r="BT3" s="109" t="s">
        <v>185</v>
      </c>
      <c r="BU3" s="109" t="s">
        <v>185</v>
      </c>
      <c r="BV3" s="109" t="s">
        <v>185</v>
      </c>
      <c r="BW3" s="114" t="s">
        <v>185</v>
      </c>
      <c r="BX3" s="114" t="s">
        <v>185</v>
      </c>
    </row>
    <row r="4" spans="1:76" s="2" customFormat="1" ht="51" x14ac:dyDescent="0.2">
      <c r="B4" s="15"/>
      <c r="C4" s="131" t="s">
        <v>0</v>
      </c>
      <c r="D4" s="130" t="s">
        <v>245</v>
      </c>
      <c r="E4" s="74" t="s">
        <v>178</v>
      </c>
      <c r="F4" s="76" t="s">
        <v>112</v>
      </c>
      <c r="G4" s="133" t="s">
        <v>275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232</v>
      </c>
      <c r="N4" s="80" t="s">
        <v>174</v>
      </c>
      <c r="O4" s="80" t="s">
        <v>175</v>
      </c>
      <c r="P4" s="93" t="s">
        <v>214</v>
      </c>
      <c r="Q4" s="93" t="s">
        <v>214</v>
      </c>
      <c r="R4" s="80" t="s">
        <v>216</v>
      </c>
      <c r="S4" s="80" t="s">
        <v>187</v>
      </c>
      <c r="T4" s="80" t="s">
        <v>187</v>
      </c>
      <c r="U4" s="80" t="s">
        <v>237</v>
      </c>
      <c r="V4" s="80" t="s">
        <v>260</v>
      </c>
      <c r="W4" s="51" t="s">
        <v>217</v>
      </c>
      <c r="X4" s="83" t="s">
        <v>126</v>
      </c>
      <c r="Y4" s="83" t="s">
        <v>129</v>
      </c>
      <c r="Z4" s="51" t="s">
        <v>182</v>
      </c>
      <c r="AA4" s="51" t="s">
        <v>164</v>
      </c>
      <c r="AB4" s="51" t="s">
        <v>145</v>
      </c>
      <c r="AC4" s="51" t="s">
        <v>134</v>
      </c>
      <c r="AD4" s="51" t="s">
        <v>148</v>
      </c>
      <c r="AE4" s="51" t="s">
        <v>148</v>
      </c>
      <c r="AF4" s="51" t="s">
        <v>149</v>
      </c>
      <c r="AG4" s="56" t="s">
        <v>197</v>
      </c>
      <c r="AH4" s="56" t="s">
        <v>197</v>
      </c>
      <c r="AI4" s="51" t="s">
        <v>227</v>
      </c>
      <c r="AJ4" s="51" t="s">
        <v>228</v>
      </c>
      <c r="AK4" s="51" t="s">
        <v>219</v>
      </c>
      <c r="AL4" s="51" t="s">
        <v>248</v>
      </c>
      <c r="AM4" s="51" t="s">
        <v>190</v>
      </c>
      <c r="AN4" s="86" t="s">
        <v>153</v>
      </c>
      <c r="AO4" s="86" t="s">
        <v>153</v>
      </c>
      <c r="AP4" s="86" t="s">
        <v>153</v>
      </c>
      <c r="AQ4" s="86" t="s">
        <v>251</v>
      </c>
      <c r="AR4" s="86" t="s">
        <v>263</v>
      </c>
      <c r="AS4" s="86" t="s">
        <v>263</v>
      </c>
      <c r="AT4" s="88" t="s">
        <v>252</v>
      </c>
      <c r="AU4" s="51" t="s">
        <v>143</v>
      </c>
      <c r="AV4" s="101" t="s">
        <v>201</v>
      </c>
      <c r="AW4" s="101" t="s">
        <v>255</v>
      </c>
      <c r="AX4" s="101" t="s">
        <v>256</v>
      </c>
      <c r="AY4" s="101" t="s">
        <v>255</v>
      </c>
      <c r="AZ4" s="51" t="s">
        <v>166</v>
      </c>
      <c r="BA4" s="106" t="s">
        <v>204</v>
      </c>
      <c r="BB4" s="106" t="s">
        <v>204</v>
      </c>
      <c r="BC4" s="124" t="s">
        <v>157</v>
      </c>
      <c r="BD4" s="124" t="s">
        <v>267</v>
      </c>
      <c r="BE4" s="101" t="s">
        <v>209</v>
      </c>
      <c r="BF4" s="101" t="s">
        <v>269</v>
      </c>
      <c r="BG4" s="101" t="s">
        <v>269</v>
      </c>
      <c r="BH4" s="51" t="s">
        <v>221</v>
      </c>
      <c r="BI4" s="88" t="s">
        <v>169</v>
      </c>
      <c r="BJ4" s="88" t="s">
        <v>169</v>
      </c>
      <c r="BK4" s="88" t="s">
        <v>169</v>
      </c>
      <c r="BL4" s="88" t="s">
        <v>169</v>
      </c>
      <c r="BM4" s="88" t="s">
        <v>160</v>
      </c>
      <c r="BN4" s="51" t="s">
        <v>211</v>
      </c>
      <c r="BO4" s="106" t="s">
        <v>162</v>
      </c>
      <c r="BP4" s="106" t="s">
        <v>176</v>
      </c>
      <c r="BQ4" s="106" t="s">
        <v>162</v>
      </c>
      <c r="BR4" s="106" t="s">
        <v>162</v>
      </c>
      <c r="BS4" s="51" t="s">
        <v>136</v>
      </c>
      <c r="BT4" s="110" t="s">
        <v>243</v>
      </c>
      <c r="BU4" s="110" t="s">
        <v>243</v>
      </c>
      <c r="BV4" s="110" t="s">
        <v>243</v>
      </c>
      <c r="BW4" s="115" t="s">
        <v>244</v>
      </c>
      <c r="BX4" s="115" t="s">
        <v>244</v>
      </c>
    </row>
    <row r="5" spans="1:76" s="12" customFormat="1" ht="25.5" x14ac:dyDescent="0.2">
      <c r="B5" s="16" t="s">
        <v>109</v>
      </c>
      <c r="C5" s="131"/>
      <c r="D5" s="130"/>
      <c r="E5" s="74" t="s">
        <v>179</v>
      </c>
      <c r="F5" s="36" t="s">
        <v>181</v>
      </c>
      <c r="G5" s="36" t="s">
        <v>215</v>
      </c>
      <c r="H5" s="36" t="s">
        <v>273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3" t="s">
        <v>184</v>
      </c>
      <c r="Q5" s="93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80" t="s">
        <v>215</v>
      </c>
      <c r="W5" s="51" t="s">
        <v>215</v>
      </c>
      <c r="X5" s="80" t="s">
        <v>184</v>
      </c>
      <c r="Y5" s="83" t="s">
        <v>184</v>
      </c>
      <c r="Z5" s="83" t="s">
        <v>215</v>
      </c>
      <c r="AA5" s="51" t="s">
        <v>189</v>
      </c>
      <c r="AB5" s="51" t="s">
        <v>194</v>
      </c>
      <c r="AC5" s="51" t="s">
        <v>196</v>
      </c>
      <c r="AD5" s="51" t="s">
        <v>196</v>
      </c>
      <c r="AE5" s="51" t="s">
        <v>196</v>
      </c>
      <c r="AF5" s="51" t="s">
        <v>196</v>
      </c>
      <c r="AG5" s="56" t="s">
        <v>198</v>
      </c>
      <c r="AH5" s="56" t="s">
        <v>215</v>
      </c>
      <c r="AI5" s="51" t="s">
        <v>215</v>
      </c>
      <c r="AJ5" s="51" t="s">
        <v>215</v>
      </c>
      <c r="AK5" s="51" t="s">
        <v>215</v>
      </c>
      <c r="AL5" s="51" t="s">
        <v>215</v>
      </c>
      <c r="AM5" s="51" t="s">
        <v>192</v>
      </c>
      <c r="AN5" s="33" t="s">
        <v>192</v>
      </c>
      <c r="AO5" s="33" t="s">
        <v>215</v>
      </c>
      <c r="AP5" s="33" t="s">
        <v>215</v>
      </c>
      <c r="AQ5" s="33" t="s">
        <v>215</v>
      </c>
      <c r="AR5" s="33" t="s">
        <v>215</v>
      </c>
      <c r="AS5" s="33" t="s">
        <v>215</v>
      </c>
      <c r="AT5" s="51" t="s">
        <v>215</v>
      </c>
      <c r="AU5" s="51" t="s">
        <v>215</v>
      </c>
      <c r="AV5" s="101" t="s">
        <v>202</v>
      </c>
      <c r="AW5" s="101" t="s">
        <v>215</v>
      </c>
      <c r="AX5" s="101" t="s">
        <v>215</v>
      </c>
      <c r="AY5" s="101" t="s">
        <v>215</v>
      </c>
      <c r="AZ5" s="51" t="s">
        <v>215</v>
      </c>
      <c r="BA5" s="106" t="s">
        <v>183</v>
      </c>
      <c r="BB5" s="106" t="s">
        <v>215</v>
      </c>
      <c r="BC5" s="124" t="s">
        <v>205</v>
      </c>
      <c r="BD5" s="124" t="s">
        <v>268</v>
      </c>
      <c r="BE5" s="101" t="s">
        <v>205</v>
      </c>
      <c r="BF5" s="101" t="s">
        <v>270</v>
      </c>
      <c r="BG5" s="101" t="s">
        <v>270</v>
      </c>
      <c r="BH5" s="51" t="s">
        <v>215</v>
      </c>
      <c r="BI5" s="51" t="s">
        <v>170</v>
      </c>
      <c r="BJ5" s="51" t="s">
        <v>171</v>
      </c>
      <c r="BK5" s="51" t="s">
        <v>172</v>
      </c>
      <c r="BL5" s="51" t="s">
        <v>240</v>
      </c>
      <c r="BM5" s="51" t="s">
        <v>215</v>
      </c>
      <c r="BN5" s="51" t="s">
        <v>212</v>
      </c>
      <c r="BO5" s="106" t="s">
        <v>215</v>
      </c>
      <c r="BP5" s="106" t="s">
        <v>141</v>
      </c>
      <c r="BQ5" s="106" t="s">
        <v>215</v>
      </c>
      <c r="BR5" s="106" t="s">
        <v>215</v>
      </c>
      <c r="BS5" s="51" t="s">
        <v>213</v>
      </c>
      <c r="BT5" s="110" t="s">
        <v>215</v>
      </c>
      <c r="BU5" s="110" t="s">
        <v>215</v>
      </c>
      <c r="BV5" s="110" t="s">
        <v>215</v>
      </c>
      <c r="BW5" s="115" t="s">
        <v>215</v>
      </c>
      <c r="BX5" s="115" t="s">
        <v>215</v>
      </c>
    </row>
    <row r="6" spans="1:76" s="2" customFormat="1" ht="12.75" x14ac:dyDescent="0.2">
      <c r="B6" s="42"/>
      <c r="C6" s="131"/>
      <c r="D6" s="130"/>
      <c r="E6" s="49"/>
      <c r="F6" s="36" t="s">
        <v>265</v>
      </c>
      <c r="G6" s="36" t="s">
        <v>265</v>
      </c>
      <c r="H6" s="36" t="s">
        <v>265</v>
      </c>
      <c r="I6" s="33" t="s">
        <v>117</v>
      </c>
      <c r="J6" s="33" t="s">
        <v>118</v>
      </c>
      <c r="K6" s="33" t="s">
        <v>119</v>
      </c>
      <c r="L6" s="33" t="s">
        <v>259</v>
      </c>
      <c r="M6" s="80" t="s">
        <v>233</v>
      </c>
      <c r="N6" s="80" t="s">
        <v>123</v>
      </c>
      <c r="O6" s="80" t="s">
        <v>123</v>
      </c>
      <c r="P6" s="93" t="s">
        <v>123</v>
      </c>
      <c r="Q6" s="93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80" t="s">
        <v>123</v>
      </c>
      <c r="W6" s="51" t="s">
        <v>138</v>
      </c>
      <c r="X6" s="83" t="s">
        <v>125</v>
      </c>
      <c r="Y6" s="83" t="s">
        <v>128</v>
      </c>
      <c r="Z6" s="51" t="s">
        <v>140</v>
      </c>
      <c r="AA6" s="51" t="s">
        <v>165</v>
      </c>
      <c r="AB6" s="51" t="s">
        <v>146</v>
      </c>
      <c r="AC6" s="51" t="s">
        <v>135</v>
      </c>
      <c r="AD6" s="51" t="s">
        <v>147</v>
      </c>
      <c r="AE6" s="51" t="s">
        <v>147</v>
      </c>
      <c r="AF6" s="51" t="s">
        <v>150</v>
      </c>
      <c r="AG6" s="56" t="s">
        <v>199</v>
      </c>
      <c r="AH6" s="56" t="s">
        <v>199</v>
      </c>
      <c r="AI6" s="51" t="s">
        <v>132</v>
      </c>
      <c r="AJ6" s="51" t="s">
        <v>131</v>
      </c>
      <c r="AK6" s="51" t="s">
        <v>220</v>
      </c>
      <c r="AL6" s="51" t="s">
        <v>249</v>
      </c>
      <c r="AM6" s="51" t="s">
        <v>193</v>
      </c>
      <c r="AN6" s="33" t="s">
        <v>152</v>
      </c>
      <c r="AO6" s="33" t="s">
        <v>152</v>
      </c>
      <c r="AP6" s="33" t="s">
        <v>152</v>
      </c>
      <c r="AQ6" s="33" t="s">
        <v>152</v>
      </c>
      <c r="AR6" s="33" t="s">
        <v>152</v>
      </c>
      <c r="AS6" s="33" t="s">
        <v>152</v>
      </c>
      <c r="AT6" s="51" t="s">
        <v>253</v>
      </c>
      <c r="AU6" s="51" t="s">
        <v>142</v>
      </c>
      <c r="AV6" s="101" t="s">
        <v>154</v>
      </c>
      <c r="AW6" s="101" t="s">
        <v>154</v>
      </c>
      <c r="AX6" s="101" t="s">
        <v>154</v>
      </c>
      <c r="AY6" s="101" t="s">
        <v>154</v>
      </c>
      <c r="AZ6" s="51" t="s">
        <v>167</v>
      </c>
      <c r="BA6" s="106" t="s">
        <v>156</v>
      </c>
      <c r="BB6" s="106" t="s">
        <v>156</v>
      </c>
      <c r="BC6" s="124" t="s">
        <v>206</v>
      </c>
      <c r="BD6" s="124" t="s">
        <v>206</v>
      </c>
      <c r="BE6" s="101" t="s">
        <v>210</v>
      </c>
      <c r="BF6" s="101" t="s">
        <v>210</v>
      </c>
      <c r="BG6" s="101" t="s">
        <v>210</v>
      </c>
      <c r="BH6" s="51" t="s">
        <v>144</v>
      </c>
      <c r="BI6" s="51" t="s">
        <v>222</v>
      </c>
      <c r="BJ6" s="51" t="s">
        <v>223</v>
      </c>
      <c r="BK6" s="51" t="s">
        <v>224</v>
      </c>
      <c r="BL6" s="51" t="s">
        <v>241</v>
      </c>
      <c r="BM6" s="51" t="s">
        <v>161</v>
      </c>
      <c r="BN6" s="51" t="s">
        <v>159</v>
      </c>
      <c r="BO6" s="106" t="s">
        <v>163</v>
      </c>
      <c r="BP6" s="106" t="s">
        <v>177</v>
      </c>
      <c r="BQ6" s="106" t="s">
        <v>163</v>
      </c>
      <c r="BR6" s="106" t="s">
        <v>163</v>
      </c>
      <c r="BS6" s="51" t="s">
        <v>137</v>
      </c>
      <c r="BT6" s="110"/>
      <c r="BU6" s="110"/>
      <c r="BV6" s="110"/>
      <c r="BW6" s="115" t="s">
        <v>109</v>
      </c>
      <c r="BX6" s="115"/>
    </row>
    <row r="7" spans="1:76" s="27" customFormat="1" ht="13.5" thickBot="1" x14ac:dyDescent="0.2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4" t="s">
        <v>1</v>
      </c>
      <c r="Q7" s="94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238</v>
      </c>
      <c r="AF7" s="45" t="s">
        <v>1</v>
      </c>
      <c r="AG7" s="57" t="s">
        <v>1</v>
      </c>
      <c r="AH7" s="57" t="s">
        <v>1</v>
      </c>
      <c r="AI7" s="45" t="s">
        <v>1</v>
      </c>
      <c r="AJ7" s="45" t="s">
        <v>1</v>
      </c>
      <c r="AK7" s="45" t="s">
        <v>1</v>
      </c>
      <c r="AL7" s="45" t="s">
        <v>1</v>
      </c>
      <c r="AM7" s="45" t="s">
        <v>1</v>
      </c>
      <c r="AN7" s="34" t="s">
        <v>1</v>
      </c>
      <c r="AO7" s="34" t="s">
        <v>110</v>
      </c>
      <c r="AP7" s="34" t="s">
        <v>1</v>
      </c>
      <c r="AQ7" s="34" t="s">
        <v>110</v>
      </c>
      <c r="AR7" s="34" t="s">
        <v>1</v>
      </c>
      <c r="AS7" s="34" t="s">
        <v>110</v>
      </c>
      <c r="AT7" s="45" t="s">
        <v>1</v>
      </c>
      <c r="AU7" s="45" t="s">
        <v>1</v>
      </c>
      <c r="AV7" s="102" t="s">
        <v>1</v>
      </c>
      <c r="AW7" s="102" t="s">
        <v>110</v>
      </c>
      <c r="AX7" s="102" t="s">
        <v>1</v>
      </c>
      <c r="AY7" s="102" t="s">
        <v>110</v>
      </c>
      <c r="AZ7" s="45" t="s">
        <v>1</v>
      </c>
      <c r="BA7" s="107" t="s">
        <v>1</v>
      </c>
      <c r="BB7" s="107" t="s">
        <v>110</v>
      </c>
      <c r="BC7" s="125" t="s">
        <v>1</v>
      </c>
      <c r="BD7" s="125" t="s">
        <v>110</v>
      </c>
      <c r="BE7" s="102" t="s">
        <v>1</v>
      </c>
      <c r="BF7" s="102" t="s">
        <v>110</v>
      </c>
      <c r="BG7" s="102" t="s">
        <v>1</v>
      </c>
      <c r="BH7" s="45" t="s">
        <v>1</v>
      </c>
      <c r="BI7" s="45" t="s">
        <v>1</v>
      </c>
      <c r="BJ7" s="45" t="s">
        <v>1</v>
      </c>
      <c r="BK7" s="45" t="s">
        <v>1</v>
      </c>
      <c r="BL7" s="45" t="s">
        <v>1</v>
      </c>
      <c r="BM7" s="45" t="s">
        <v>1</v>
      </c>
      <c r="BN7" s="45" t="s">
        <v>1</v>
      </c>
      <c r="BO7" s="107" t="s">
        <v>1</v>
      </c>
      <c r="BP7" s="107" t="s">
        <v>1</v>
      </c>
      <c r="BQ7" s="107" t="s">
        <v>110</v>
      </c>
      <c r="BR7" s="107" t="s">
        <v>1</v>
      </c>
      <c r="BS7" s="45" t="s">
        <v>1</v>
      </c>
      <c r="BT7" s="111" t="s">
        <v>1</v>
      </c>
      <c r="BU7" s="111" t="s">
        <v>1</v>
      </c>
      <c r="BV7" s="111" t="s">
        <v>1</v>
      </c>
      <c r="BW7" s="116" t="s">
        <v>1</v>
      </c>
      <c r="BX7" s="116" t="s">
        <v>1</v>
      </c>
    </row>
    <row r="8" spans="1:76" s="3" customFormat="1" x14ac:dyDescent="0.25">
      <c r="A8" s="4">
        <v>886</v>
      </c>
      <c r="B8" s="43" t="s">
        <v>2</v>
      </c>
      <c r="C8" s="77">
        <f>SUM(D8:BX8)</f>
        <v>38641459</v>
      </c>
      <c r="D8" s="59">
        <v>33966443</v>
      </c>
      <c r="E8" s="60"/>
      <c r="F8" s="63">
        <f>19755+15121+3728+5764+4175+2323+1843+196+1716+110</f>
        <v>54731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63"/>
      <c r="AD8" s="63">
        <v>12221</v>
      </c>
      <c r="AE8" s="63"/>
      <c r="AF8" s="63"/>
      <c r="AG8" s="63">
        <v>118229</v>
      </c>
      <c r="AH8" s="63">
        <v>415782</v>
      </c>
      <c r="AI8" s="63">
        <v>12651</v>
      </c>
      <c r="AJ8" s="61">
        <v>49666</v>
      </c>
      <c r="AK8" s="63"/>
      <c r="AL8" s="61"/>
      <c r="AM8" s="63"/>
      <c r="AN8" s="61">
        <v>18983</v>
      </c>
      <c r="AO8" s="61"/>
      <c r="AP8" s="61"/>
      <c r="AQ8" s="61">
        <v>-250</v>
      </c>
      <c r="AR8" s="61"/>
      <c r="AS8" s="118"/>
      <c r="AT8" s="61"/>
      <c r="AU8" s="63"/>
      <c r="AV8" s="63">
        <v>165888</v>
      </c>
      <c r="AW8" s="63">
        <v>-66274</v>
      </c>
      <c r="AX8" s="63">
        <v>289151</v>
      </c>
      <c r="AY8" s="63"/>
      <c r="AZ8" s="63">
        <v>100000</v>
      </c>
      <c r="BA8" s="63">
        <v>598985</v>
      </c>
      <c r="BB8" s="63"/>
      <c r="BC8" s="63"/>
      <c r="BD8" s="63"/>
      <c r="BE8" s="63"/>
      <c r="BF8" s="63"/>
      <c r="BG8" s="63"/>
      <c r="BH8" s="63">
        <v>194000</v>
      </c>
      <c r="BI8" s="63"/>
      <c r="BJ8" s="63"/>
      <c r="BK8" s="63"/>
      <c r="BL8" s="63"/>
      <c r="BM8" s="63">
        <v>15450</v>
      </c>
      <c r="BN8" s="63">
        <v>1864</v>
      </c>
      <c r="BO8" s="64">
        <v>25355</v>
      </c>
      <c r="BP8" s="65"/>
      <c r="BQ8" s="63"/>
      <c r="BR8" s="63"/>
      <c r="BS8" s="63"/>
      <c r="BT8" s="95">
        <v>343368</v>
      </c>
      <c r="BU8" s="96"/>
      <c r="BV8" s="96"/>
      <c r="BW8" s="90">
        <v>87273</v>
      </c>
      <c r="BX8" s="90"/>
    </row>
    <row r="9" spans="1:76" s="3" customFormat="1" x14ac:dyDescent="0.25">
      <c r="A9" s="4">
        <v>802</v>
      </c>
      <c r="B9" s="43" t="s">
        <v>3</v>
      </c>
      <c r="C9" s="77">
        <f t="shared" ref="C9:C65" si="0">SUM(D9:BX9)</f>
        <v>47078002</v>
      </c>
      <c r="D9" s="61">
        <v>41439649</v>
      </c>
      <c r="E9" s="60"/>
      <c r="F9" s="63">
        <f>99549+16390+43159+8800+95447+44198+17421+49844+67025</f>
        <v>441833</v>
      </c>
      <c r="G9" s="119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63"/>
      <c r="AD9" s="63">
        <v>21412</v>
      </c>
      <c r="AE9" s="63"/>
      <c r="AF9" s="63"/>
      <c r="AG9" s="63">
        <v>101327</v>
      </c>
      <c r="AH9" s="63">
        <v>356344</v>
      </c>
      <c r="AI9" s="63">
        <v>36536</v>
      </c>
      <c r="AJ9" s="61">
        <v>57582</v>
      </c>
      <c r="AK9" s="63"/>
      <c r="AL9" s="61">
        <v>90000</v>
      </c>
      <c r="AM9" s="63"/>
      <c r="AN9" s="61">
        <v>75363</v>
      </c>
      <c r="AO9" s="61">
        <v>-19242</v>
      </c>
      <c r="AP9" s="61"/>
      <c r="AQ9" s="61"/>
      <c r="AR9" s="61"/>
      <c r="AS9" s="118"/>
      <c r="AT9" s="61"/>
      <c r="AU9" s="63">
        <v>1007546</v>
      </c>
      <c r="AV9" s="63"/>
      <c r="AW9" s="66"/>
      <c r="AX9" s="63"/>
      <c r="AY9" s="66"/>
      <c r="AZ9" s="63"/>
      <c r="BA9" s="63"/>
      <c r="BB9" s="63"/>
      <c r="BC9" s="63">
        <v>8667</v>
      </c>
      <c r="BD9" s="119">
        <v>-8667</v>
      </c>
      <c r="BE9" s="63"/>
      <c r="BF9" s="63"/>
      <c r="BG9" s="63"/>
      <c r="BH9" s="63">
        <v>194000</v>
      </c>
      <c r="BI9" s="63">
        <v>432718</v>
      </c>
      <c r="BJ9" s="63">
        <v>2305</v>
      </c>
      <c r="BK9" s="63">
        <v>361793</v>
      </c>
      <c r="BL9" s="63">
        <v>21541</v>
      </c>
      <c r="BM9" s="63">
        <v>14098</v>
      </c>
      <c r="BN9" s="63"/>
      <c r="BO9" s="64">
        <v>26937</v>
      </c>
      <c r="BP9" s="65"/>
      <c r="BQ9" s="63"/>
      <c r="BR9" s="117">
        <v>10000</v>
      </c>
      <c r="BS9" s="63"/>
      <c r="BT9" s="96">
        <v>46304</v>
      </c>
      <c r="BU9" s="96"/>
      <c r="BV9" s="117">
        <v>277171</v>
      </c>
      <c r="BW9" s="90">
        <v>180777</v>
      </c>
      <c r="BX9" s="90">
        <v>15922</v>
      </c>
    </row>
    <row r="10" spans="1:76" s="3" customFormat="1" x14ac:dyDescent="0.25">
      <c r="A10" s="4">
        <v>804</v>
      </c>
      <c r="B10" s="43" t="s">
        <v>4</v>
      </c>
      <c r="C10" s="77">
        <f t="shared" si="0"/>
        <v>18666064</v>
      </c>
      <c r="D10" s="61">
        <v>17053266</v>
      </c>
      <c r="E10" s="60"/>
      <c r="F10" s="63">
        <f>18458+4510+909+3114+4887+1045</f>
        <v>32923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>
        <v>47454</v>
      </c>
      <c r="AH10" s="63">
        <v>166883</v>
      </c>
      <c r="AI10" s="63">
        <v>31639</v>
      </c>
      <c r="AJ10" s="61">
        <v>34553</v>
      </c>
      <c r="AK10" s="63"/>
      <c r="AL10" s="61">
        <v>271935</v>
      </c>
      <c r="AM10" s="63"/>
      <c r="AN10" s="61"/>
      <c r="AO10" s="61"/>
      <c r="AP10" s="61"/>
      <c r="AQ10" s="61"/>
      <c r="AR10" s="61"/>
      <c r="AS10" s="118"/>
      <c r="AT10" s="61">
        <v>135155</v>
      </c>
      <c r="AU10" s="63"/>
      <c r="AV10" s="63">
        <v>29304</v>
      </c>
      <c r="AW10" s="63"/>
      <c r="AX10" s="63"/>
      <c r="AY10" s="119">
        <v>-4044</v>
      </c>
      <c r="AZ10" s="63"/>
      <c r="BA10" s="63"/>
      <c r="BB10" s="63"/>
      <c r="BC10" s="63"/>
      <c r="BD10" s="63"/>
      <c r="BE10" s="63">
        <v>9223</v>
      </c>
      <c r="BF10" s="63"/>
      <c r="BG10" s="63"/>
      <c r="BH10" s="63"/>
      <c r="BI10" s="63"/>
      <c r="BJ10" s="63"/>
      <c r="BK10" s="63"/>
      <c r="BL10" s="63"/>
      <c r="BM10" s="63">
        <v>15588</v>
      </c>
      <c r="BN10" s="63"/>
      <c r="BO10" s="64">
        <v>22579</v>
      </c>
      <c r="BP10" s="65"/>
      <c r="BQ10" s="63"/>
      <c r="BR10" s="63"/>
      <c r="BS10" s="63"/>
      <c r="BT10" s="96">
        <v>239924</v>
      </c>
      <c r="BU10" s="96"/>
      <c r="BV10" s="117">
        <v>12319</v>
      </c>
      <c r="BW10" s="90">
        <v>65603</v>
      </c>
      <c r="BX10" s="90"/>
    </row>
    <row r="11" spans="1:76" s="3" customFormat="1" x14ac:dyDescent="0.25">
      <c r="A11" s="4">
        <v>806</v>
      </c>
      <c r="B11" s="43" t="s">
        <v>5</v>
      </c>
      <c r="C11" s="77">
        <f t="shared" si="0"/>
        <v>13407175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>
        <v>23056</v>
      </c>
      <c r="AH11" s="63">
        <v>81082</v>
      </c>
      <c r="AI11" s="63"/>
      <c r="AJ11" s="61"/>
      <c r="AK11" s="63"/>
      <c r="AL11" s="61">
        <v>161730</v>
      </c>
      <c r="AM11" s="63"/>
      <c r="AN11" s="61"/>
      <c r="AO11" s="61"/>
      <c r="AP11" s="61"/>
      <c r="AQ11" s="61"/>
      <c r="AR11" s="61"/>
      <c r="AS11" s="118"/>
      <c r="AT11" s="61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>
        <v>5355</v>
      </c>
      <c r="BN11" s="63">
        <v>8</v>
      </c>
      <c r="BO11" s="64">
        <v>21410</v>
      </c>
      <c r="BP11" s="65"/>
      <c r="BQ11" s="63"/>
      <c r="BR11" s="63"/>
      <c r="BS11" s="63"/>
      <c r="BT11" s="96">
        <v>206937</v>
      </c>
      <c r="BU11" s="96"/>
      <c r="BV11" s="96"/>
      <c r="BW11" s="90">
        <v>101949</v>
      </c>
      <c r="BX11" s="90"/>
    </row>
    <row r="12" spans="1:76" s="3" customFormat="1" x14ac:dyDescent="0.25">
      <c r="A12" s="4">
        <v>843</v>
      </c>
      <c r="B12" s="43" t="s">
        <v>6</v>
      </c>
      <c r="C12" s="77">
        <f t="shared" si="0"/>
        <v>23243428</v>
      </c>
      <c r="D12" s="61">
        <v>20845628</v>
      </c>
      <c r="E12" s="60"/>
      <c r="F12" s="63"/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63"/>
      <c r="AD12" s="63"/>
      <c r="AE12" s="63"/>
      <c r="AF12" s="63"/>
      <c r="AG12" s="63">
        <v>47398</v>
      </c>
      <c r="AH12" s="63">
        <v>166686</v>
      </c>
      <c r="AI12" s="63">
        <v>16542</v>
      </c>
      <c r="AJ12" s="61">
        <v>40672</v>
      </c>
      <c r="AK12" s="63"/>
      <c r="AL12" s="61">
        <v>130914</v>
      </c>
      <c r="AM12" s="63"/>
      <c r="AN12" s="61">
        <v>45432</v>
      </c>
      <c r="AO12" s="61">
        <v>-6171</v>
      </c>
      <c r="AP12" s="61"/>
      <c r="AQ12" s="61"/>
      <c r="AR12" s="61"/>
      <c r="AS12" s="118"/>
      <c r="AT12" s="61"/>
      <c r="AU12" s="63"/>
      <c r="AV12" s="63">
        <v>29456</v>
      </c>
      <c r="AW12" s="63"/>
      <c r="AX12" s="63"/>
      <c r="AY12" s="63"/>
      <c r="AZ12" s="63">
        <v>100000</v>
      </c>
      <c r="BA12" s="63"/>
      <c r="BB12" s="63"/>
      <c r="BC12" s="63"/>
      <c r="BD12" s="63"/>
      <c r="BE12" s="63">
        <v>2223</v>
      </c>
      <c r="BF12" s="63"/>
      <c r="BG12" s="63"/>
      <c r="BH12" s="63"/>
      <c r="BI12" s="63">
        <v>232568</v>
      </c>
      <c r="BJ12" s="63">
        <v>39168</v>
      </c>
      <c r="BK12" s="63">
        <v>181717</v>
      </c>
      <c r="BL12" s="63">
        <v>614792</v>
      </c>
      <c r="BM12" s="63">
        <v>12119</v>
      </c>
      <c r="BN12" s="63"/>
      <c r="BO12" s="64">
        <v>23267</v>
      </c>
      <c r="BP12" s="65"/>
      <c r="BQ12" s="63"/>
      <c r="BR12" s="63"/>
      <c r="BS12" s="63"/>
      <c r="BT12" s="96">
        <v>3142</v>
      </c>
      <c r="BU12" s="96"/>
      <c r="BV12" s="96"/>
      <c r="BW12" s="90">
        <v>96400</v>
      </c>
      <c r="BX12" s="90"/>
    </row>
    <row r="13" spans="1:76" s="3" customFormat="1" x14ac:dyDescent="0.25">
      <c r="A13" s="4">
        <v>807</v>
      </c>
      <c r="B13" s="43" t="s">
        <v>7</v>
      </c>
      <c r="C13" s="77">
        <f t="shared" si="0"/>
        <v>21166103</v>
      </c>
      <c r="D13" s="61">
        <v>19268564</v>
      </c>
      <c r="E13" s="60"/>
      <c r="F13" s="63">
        <f>11660+9120+20295+18766+4400+6325+80+2157+3410</f>
        <v>76213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63"/>
      <c r="AD13" s="63">
        <v>13513</v>
      </c>
      <c r="AE13" s="63"/>
      <c r="AF13" s="63"/>
      <c r="AG13" s="63">
        <v>72747</v>
      </c>
      <c r="AH13" s="63">
        <v>255832</v>
      </c>
      <c r="AI13" s="63">
        <v>13150</v>
      </c>
      <c r="AJ13" s="61"/>
      <c r="AK13" s="63"/>
      <c r="AL13" s="61">
        <v>77260</v>
      </c>
      <c r="AM13" s="63"/>
      <c r="AN13" s="61"/>
      <c r="AO13" s="61"/>
      <c r="AP13" s="61"/>
      <c r="AQ13" s="61"/>
      <c r="AR13" s="61"/>
      <c r="AS13" s="118"/>
      <c r="AT13" s="61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>
        <v>194000</v>
      </c>
      <c r="BI13" s="63"/>
      <c r="BJ13" s="63"/>
      <c r="BK13" s="63"/>
      <c r="BL13" s="63"/>
      <c r="BM13" s="63">
        <v>12080</v>
      </c>
      <c r="BN13" s="63"/>
      <c r="BO13" s="64">
        <v>22784</v>
      </c>
      <c r="BP13" s="65"/>
      <c r="BQ13" s="63"/>
      <c r="BR13" s="63"/>
      <c r="BS13" s="63"/>
      <c r="BT13" s="96">
        <v>138638</v>
      </c>
      <c r="BU13" s="96"/>
      <c r="BV13" s="96"/>
      <c r="BW13" s="90">
        <v>89791</v>
      </c>
      <c r="BX13" s="90"/>
    </row>
    <row r="14" spans="1:76" s="3" customFormat="1" x14ac:dyDescent="0.25">
      <c r="A14" s="4">
        <v>808</v>
      </c>
      <c r="B14" s="43" t="s">
        <v>8</v>
      </c>
      <c r="C14" s="77">
        <f t="shared" si="0"/>
        <v>35139409</v>
      </c>
      <c r="D14" s="61">
        <v>31062418</v>
      </c>
      <c r="E14" s="60"/>
      <c r="F14" s="63">
        <f>1529+792+1694+539+990</f>
        <v>5544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63"/>
      <c r="AD14" s="63"/>
      <c r="AE14" s="63"/>
      <c r="AF14" s="63"/>
      <c r="AG14" s="63">
        <v>43799</v>
      </c>
      <c r="AH14" s="63">
        <v>154031</v>
      </c>
      <c r="AI14" s="63">
        <v>16217</v>
      </c>
      <c r="AJ14" s="61">
        <v>36376</v>
      </c>
      <c r="AK14" s="63"/>
      <c r="AL14" s="61">
        <v>164152</v>
      </c>
      <c r="AM14" s="63"/>
      <c r="AN14" s="61">
        <v>8000</v>
      </c>
      <c r="AO14" s="61"/>
      <c r="AP14" s="61"/>
      <c r="AQ14" s="61">
        <v>-6000</v>
      </c>
      <c r="AR14" s="61"/>
      <c r="AS14" s="118"/>
      <c r="AT14" s="61"/>
      <c r="AU14" s="63"/>
      <c r="AV14" s="63">
        <v>311914</v>
      </c>
      <c r="AW14" s="63">
        <v>-23355</v>
      </c>
      <c r="AX14" s="63">
        <v>23500</v>
      </c>
      <c r="AY14" s="63"/>
      <c r="AZ14" s="63"/>
      <c r="BA14" s="63">
        <v>578708</v>
      </c>
      <c r="BB14" s="63">
        <v>-68862</v>
      </c>
      <c r="BC14" s="63">
        <v>364</v>
      </c>
      <c r="BD14" s="119">
        <v>-364</v>
      </c>
      <c r="BE14" s="63">
        <v>1001</v>
      </c>
      <c r="BF14" s="119">
        <v>-1001</v>
      </c>
      <c r="BG14" s="63"/>
      <c r="BH14" s="63"/>
      <c r="BI14" s="63"/>
      <c r="BJ14" s="63">
        <v>353</v>
      </c>
      <c r="BK14" s="63">
        <v>1237</v>
      </c>
      <c r="BL14" s="63">
        <v>52591</v>
      </c>
      <c r="BM14" s="63">
        <v>25693</v>
      </c>
      <c r="BN14" s="63"/>
      <c r="BO14" s="64">
        <v>24728</v>
      </c>
      <c r="BP14" s="65"/>
      <c r="BQ14" s="63"/>
      <c r="BR14" s="63"/>
      <c r="BS14" s="63"/>
      <c r="BT14" s="96">
        <v>616848</v>
      </c>
      <c r="BU14" s="96"/>
      <c r="BV14" s="96"/>
      <c r="BW14" s="90">
        <v>149483</v>
      </c>
      <c r="BX14" s="90"/>
    </row>
    <row r="15" spans="1:76" s="3" customFormat="1" x14ac:dyDescent="0.25">
      <c r="A15" s="4">
        <v>810</v>
      </c>
      <c r="B15" s="43" t="s">
        <v>9</v>
      </c>
      <c r="C15" s="77">
        <f t="shared" si="0"/>
        <v>79129811</v>
      </c>
      <c r="D15" s="61">
        <v>71321122</v>
      </c>
      <c r="E15" s="60"/>
      <c r="F15" s="63">
        <f>21313+3890+90246+9718+23000+17505+2555+3520+16500+2860+24341+10366</f>
        <v>225814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63">
        <v>592641</v>
      </c>
      <c r="AD15" s="63">
        <v>15828</v>
      </c>
      <c r="AE15" s="63"/>
      <c r="AF15" s="63"/>
      <c r="AG15" s="63">
        <v>80434</v>
      </c>
      <c r="AH15" s="63">
        <v>282868</v>
      </c>
      <c r="AI15" s="63">
        <v>18007</v>
      </c>
      <c r="AJ15" s="61"/>
      <c r="AK15" s="63"/>
      <c r="AL15" s="61">
        <v>42466</v>
      </c>
      <c r="AM15" s="63"/>
      <c r="AN15" s="61">
        <v>4000</v>
      </c>
      <c r="AO15" s="61"/>
      <c r="AP15" s="61"/>
      <c r="AQ15" s="61"/>
      <c r="AR15" s="61"/>
      <c r="AS15" s="118"/>
      <c r="AT15" s="61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>
        <v>37311</v>
      </c>
      <c r="BN15" s="63">
        <v>21</v>
      </c>
      <c r="BO15" s="64">
        <v>31382</v>
      </c>
      <c r="BP15" s="65"/>
      <c r="BQ15" s="63"/>
      <c r="BR15" s="63"/>
      <c r="BS15" s="63"/>
      <c r="BT15" s="96">
        <v>1411780</v>
      </c>
      <c r="BU15" s="96"/>
      <c r="BV15" s="96"/>
      <c r="BW15" s="90">
        <v>200522</v>
      </c>
      <c r="BX15" s="90"/>
    </row>
    <row r="16" spans="1:76" s="3" customFormat="1" x14ac:dyDescent="0.25">
      <c r="A16" s="4">
        <v>812</v>
      </c>
      <c r="B16" s="43" t="s">
        <v>10</v>
      </c>
      <c r="C16" s="77">
        <f t="shared" si="0"/>
        <v>16675665.000081001</v>
      </c>
      <c r="D16" s="61">
        <v>15256612</v>
      </c>
      <c r="E16" s="60"/>
      <c r="F16" s="63">
        <v>710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63"/>
      <c r="AD16" s="63">
        <v>22487</v>
      </c>
      <c r="AE16" s="63"/>
      <c r="AF16" s="63"/>
      <c r="AG16" s="63">
        <v>37164</v>
      </c>
      <c r="AH16" s="63">
        <v>130695</v>
      </c>
      <c r="AI16" s="63">
        <v>16413</v>
      </c>
      <c r="AJ16" s="61"/>
      <c r="AK16" s="63"/>
      <c r="AL16" s="61">
        <v>87936</v>
      </c>
      <c r="AM16" s="63"/>
      <c r="AN16" s="61"/>
      <c r="AO16" s="61"/>
      <c r="AP16" s="61"/>
      <c r="AQ16" s="61"/>
      <c r="AR16" s="61"/>
      <c r="AS16" s="118"/>
      <c r="AT16" s="61"/>
      <c r="AU16" s="63"/>
      <c r="AV16" s="63">
        <v>4434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>
        <v>9251</v>
      </c>
      <c r="BN16" s="63"/>
      <c r="BO16" s="64">
        <v>22255</v>
      </c>
      <c r="BP16" s="65"/>
      <c r="BQ16" s="119">
        <v>-5000</v>
      </c>
      <c r="BR16" s="63"/>
      <c r="BS16" s="63"/>
      <c r="BT16" s="96">
        <v>262572.00008100003</v>
      </c>
      <c r="BU16" s="96"/>
      <c r="BV16" s="96"/>
      <c r="BW16" s="90">
        <v>66471</v>
      </c>
      <c r="BX16" s="90"/>
    </row>
    <row r="17" spans="1:76" s="3" customFormat="1" x14ac:dyDescent="0.25">
      <c r="A17" s="4">
        <v>814</v>
      </c>
      <c r="B17" s="43" t="s">
        <v>11</v>
      </c>
      <c r="C17" s="77">
        <f t="shared" si="0"/>
        <v>41870771</v>
      </c>
      <c r="D17" s="61">
        <v>39260796</v>
      </c>
      <c r="E17" s="60"/>
      <c r="F17" s="63">
        <f>5830+3634+1980+2365+2640+7047</f>
        <v>23496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>
        <v>28285</v>
      </c>
      <c r="AE17" s="63"/>
      <c r="AF17" s="63"/>
      <c r="AG17" s="63">
        <v>65336</v>
      </c>
      <c r="AH17" s="63">
        <v>229772</v>
      </c>
      <c r="AI17" s="63">
        <v>24385</v>
      </c>
      <c r="AJ17" s="61">
        <v>40886</v>
      </c>
      <c r="AK17" s="63"/>
      <c r="AL17" s="61"/>
      <c r="AM17" s="63"/>
      <c r="AN17" s="61">
        <v>28625</v>
      </c>
      <c r="AO17" s="61">
        <v>-2000</v>
      </c>
      <c r="AP17" s="61"/>
      <c r="AQ17" s="61">
        <v>-2000</v>
      </c>
      <c r="AR17" s="61"/>
      <c r="AS17" s="118"/>
      <c r="AT17" s="61"/>
      <c r="AU17" s="63"/>
      <c r="AV17" s="63">
        <v>334671</v>
      </c>
      <c r="AW17" s="63">
        <v>-69175</v>
      </c>
      <c r="AX17" s="63">
        <v>40000</v>
      </c>
      <c r="AY17" s="119">
        <v>-6722</v>
      </c>
      <c r="AZ17" s="63"/>
      <c r="BA17" s="63"/>
      <c r="BB17" s="63"/>
      <c r="BC17" s="63"/>
      <c r="BD17" s="63"/>
      <c r="BE17" s="63"/>
      <c r="BF17" s="63"/>
      <c r="BG17" s="63"/>
      <c r="BH17" s="63">
        <v>194000</v>
      </c>
      <c r="BI17" s="63"/>
      <c r="BJ17" s="63"/>
      <c r="BK17" s="63"/>
      <c r="BL17" s="63"/>
      <c r="BM17" s="63">
        <v>25390</v>
      </c>
      <c r="BN17" s="63"/>
      <c r="BO17" s="64">
        <v>25732</v>
      </c>
      <c r="BP17" s="65"/>
      <c r="BQ17" s="63"/>
      <c r="BR17" s="63"/>
      <c r="BS17" s="63"/>
      <c r="BT17" s="96">
        <v>536759</v>
      </c>
      <c r="BU17" s="96"/>
      <c r="BV17" s="96"/>
      <c r="BW17" s="90">
        <v>113346</v>
      </c>
      <c r="BX17" s="90"/>
    </row>
    <row r="18" spans="1:76" s="3" customFormat="1" x14ac:dyDescent="0.25">
      <c r="A18" s="4">
        <v>816</v>
      </c>
      <c r="B18" s="43" t="s">
        <v>12</v>
      </c>
      <c r="C18" s="77">
        <f t="shared" si="0"/>
        <v>46258440</v>
      </c>
      <c r="D18" s="61">
        <v>40952757</v>
      </c>
      <c r="E18" s="60"/>
      <c r="F18" s="63">
        <f>73003+3630+1861+47647+31084+1200+51383+71138-1463+57913+308+2013+1496+600+38518+36087+11946+19036</f>
        <v>447400</v>
      </c>
      <c r="G18" s="119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63"/>
      <c r="AD18" s="63">
        <v>50246</v>
      </c>
      <c r="AE18" s="63"/>
      <c r="AF18" s="63">
        <v>1142</v>
      </c>
      <c r="AG18" s="63">
        <v>113971</v>
      </c>
      <c r="AH18" s="63">
        <v>400808</v>
      </c>
      <c r="AI18" s="63">
        <v>32447</v>
      </c>
      <c r="AJ18" s="61"/>
      <c r="AK18" s="63"/>
      <c r="AL18" s="61">
        <v>88625</v>
      </c>
      <c r="AM18" s="63"/>
      <c r="AN18" s="61">
        <v>16000</v>
      </c>
      <c r="AO18" s="61"/>
      <c r="AP18" s="61"/>
      <c r="AQ18" s="61"/>
      <c r="AR18" s="61"/>
      <c r="AS18" s="118"/>
      <c r="AT18" s="61"/>
      <c r="AU18" s="63"/>
      <c r="AV18" s="63">
        <v>63465</v>
      </c>
      <c r="AW18" s="63">
        <v>-37238</v>
      </c>
      <c r="AX18" s="63">
        <v>19010</v>
      </c>
      <c r="AY18" s="63"/>
      <c r="AZ18" s="63"/>
      <c r="BA18" s="63">
        <v>827745</v>
      </c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>
        <v>15348</v>
      </c>
      <c r="BN18" s="63">
        <v>2192</v>
      </c>
      <c r="BO18" s="64">
        <v>26453</v>
      </c>
      <c r="BP18" s="65"/>
      <c r="BQ18" s="63"/>
      <c r="BR18" s="63"/>
      <c r="BS18" s="63"/>
      <c r="BT18" s="96">
        <v>636102</v>
      </c>
      <c r="BU18" s="96"/>
      <c r="BV18" s="96"/>
      <c r="BW18" s="90">
        <v>99295</v>
      </c>
      <c r="BX18" s="90"/>
    </row>
    <row r="19" spans="1:76" s="3" customFormat="1" x14ac:dyDescent="0.25">
      <c r="A19" s="4">
        <v>818</v>
      </c>
      <c r="B19" s="43" t="s">
        <v>13</v>
      </c>
      <c r="C19" s="77">
        <f t="shared" si="0"/>
        <v>148152549</v>
      </c>
      <c r="D19" s="61">
        <v>139532815</v>
      </c>
      <c r="E19" s="60"/>
      <c r="F19" s="63">
        <f>10169+26405+39383+23925+3509+32862</f>
        <v>136253</v>
      </c>
      <c r="G19" s="119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63"/>
      <c r="AD19" s="63"/>
      <c r="AE19" s="63"/>
      <c r="AF19" s="63"/>
      <c r="AG19" s="63">
        <v>322461</v>
      </c>
      <c r="AH19" s="63">
        <v>1134017</v>
      </c>
      <c r="AI19" s="63"/>
      <c r="AJ19" s="61">
        <v>135737</v>
      </c>
      <c r="AK19" s="63"/>
      <c r="AL19" s="61">
        <v>39582</v>
      </c>
      <c r="AM19" s="63"/>
      <c r="AN19" s="61">
        <v>26500</v>
      </c>
      <c r="AO19" s="61"/>
      <c r="AP19" s="61"/>
      <c r="AQ19" s="61"/>
      <c r="AR19" s="61"/>
      <c r="AS19" s="118"/>
      <c r="AT19" s="61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>
        <v>18588</v>
      </c>
      <c r="BN19" s="63"/>
      <c r="BO19" s="64">
        <v>41494</v>
      </c>
      <c r="BP19" s="65"/>
      <c r="BQ19" s="63"/>
      <c r="BR19" s="63"/>
      <c r="BS19" s="63"/>
      <c r="BT19" s="96">
        <v>1887495</v>
      </c>
      <c r="BU19" s="96"/>
      <c r="BV19" s="96"/>
      <c r="BW19" s="90">
        <v>168119</v>
      </c>
      <c r="BX19" s="90"/>
    </row>
    <row r="20" spans="1:76" s="3" customFormat="1" x14ac:dyDescent="0.25">
      <c r="A20" s="4">
        <v>820</v>
      </c>
      <c r="B20" s="43" t="s">
        <v>14</v>
      </c>
      <c r="C20" s="77">
        <f t="shared" si="0"/>
        <v>31032221</v>
      </c>
      <c r="D20" s="61">
        <v>27693396</v>
      </c>
      <c r="E20" s="60"/>
      <c r="F20" s="63">
        <f>24415+1320+1664+935+869+4015+2200+3658+7346+10465+3438</f>
        <v>60325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63"/>
      <c r="AD20" s="63"/>
      <c r="AE20" s="63"/>
      <c r="AF20" s="63"/>
      <c r="AG20" s="63">
        <v>24974</v>
      </c>
      <c r="AH20" s="63">
        <v>87828</v>
      </c>
      <c r="AI20" s="63">
        <v>6575</v>
      </c>
      <c r="AJ20" s="61"/>
      <c r="AK20" s="63"/>
      <c r="AL20" s="61">
        <v>150372</v>
      </c>
      <c r="AM20" s="63"/>
      <c r="AN20" s="61"/>
      <c r="AO20" s="61"/>
      <c r="AP20" s="61"/>
      <c r="AQ20" s="61"/>
      <c r="AR20" s="61"/>
      <c r="AS20" s="118"/>
      <c r="AT20" s="61">
        <v>148295</v>
      </c>
      <c r="AU20" s="63"/>
      <c r="AV20" s="63">
        <v>20620</v>
      </c>
      <c r="AW20" s="63">
        <v>-7046</v>
      </c>
      <c r="AX20" s="63"/>
      <c r="AY20" s="63"/>
      <c r="AZ20" s="63"/>
      <c r="BA20" s="63"/>
      <c r="BB20" s="63"/>
      <c r="BC20" s="63">
        <v>4227</v>
      </c>
      <c r="BD20" s="63"/>
      <c r="BE20" s="63">
        <v>5071</v>
      </c>
      <c r="BF20" s="63"/>
      <c r="BG20" s="63"/>
      <c r="BH20" s="63"/>
      <c r="BI20" s="63"/>
      <c r="BJ20" s="63"/>
      <c r="BK20" s="63">
        <v>31505</v>
      </c>
      <c r="BL20" s="63"/>
      <c r="BM20" s="63">
        <v>22402</v>
      </c>
      <c r="BN20" s="63"/>
      <c r="BO20" s="64">
        <v>24078</v>
      </c>
      <c r="BP20" s="65"/>
      <c r="BQ20" s="63"/>
      <c r="BR20" s="63"/>
      <c r="BS20" s="63"/>
      <c r="BT20" s="96">
        <v>19670</v>
      </c>
      <c r="BU20" s="96"/>
      <c r="BV20" s="96"/>
      <c r="BW20" s="90">
        <v>40364</v>
      </c>
      <c r="BX20" s="90"/>
    </row>
    <row r="21" spans="1:76" s="3" customFormat="1" x14ac:dyDescent="0.25">
      <c r="A21" s="4">
        <v>858</v>
      </c>
      <c r="B21" s="43" t="s">
        <v>15</v>
      </c>
      <c r="C21" s="77">
        <f t="shared" si="0"/>
        <v>33461828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63"/>
      <c r="AD21" s="63"/>
      <c r="AE21" s="63"/>
      <c r="AF21" s="63"/>
      <c r="AG21" s="63">
        <v>71404</v>
      </c>
      <c r="AH21" s="63">
        <v>251111</v>
      </c>
      <c r="AI21" s="63"/>
      <c r="AJ21" s="61"/>
      <c r="AK21" s="63"/>
      <c r="AL21" s="61"/>
      <c r="AM21" s="63"/>
      <c r="AN21" s="61">
        <v>2000</v>
      </c>
      <c r="AO21" s="61"/>
      <c r="AP21" s="61"/>
      <c r="AQ21" s="61"/>
      <c r="AR21" s="61"/>
      <c r="AS21" s="118"/>
      <c r="AT21" s="61"/>
      <c r="AU21" s="63"/>
      <c r="AV21" s="63">
        <v>2000</v>
      </c>
      <c r="AW21" s="63"/>
      <c r="AX21" s="63"/>
      <c r="AY21" s="63"/>
      <c r="AZ21" s="63"/>
      <c r="BA21" s="63"/>
      <c r="BB21" s="63"/>
      <c r="BC21" s="63">
        <v>828</v>
      </c>
      <c r="BD21" s="63"/>
      <c r="BE21" s="63">
        <v>1396</v>
      </c>
      <c r="BF21" s="63"/>
      <c r="BG21" s="63"/>
      <c r="BH21" s="63"/>
      <c r="BI21" s="63"/>
      <c r="BJ21" s="63"/>
      <c r="BK21" s="63"/>
      <c r="BL21" s="63"/>
      <c r="BM21" s="63">
        <v>16263</v>
      </c>
      <c r="BN21" s="63"/>
      <c r="BO21" s="64">
        <v>24758</v>
      </c>
      <c r="BP21" s="65"/>
      <c r="BQ21" s="63"/>
      <c r="BR21" s="63"/>
      <c r="BS21" s="63"/>
      <c r="BT21" s="96"/>
      <c r="BU21" s="96"/>
      <c r="BV21" s="96"/>
      <c r="BW21" s="90">
        <v>68575</v>
      </c>
      <c r="BX21" s="90"/>
    </row>
    <row r="22" spans="1:76" s="3" customFormat="1" x14ac:dyDescent="0.25">
      <c r="A22" s="4">
        <v>822</v>
      </c>
      <c r="B22" s="43" t="s">
        <v>16</v>
      </c>
      <c r="C22" s="77">
        <f t="shared" si="0"/>
        <v>25263182</v>
      </c>
      <c r="D22" s="61">
        <v>22673586</v>
      </c>
      <c r="E22" s="60"/>
      <c r="F22" s="63">
        <f>848+960+792+930+770</f>
        <v>4300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C22" s="63"/>
      <c r="AD22" s="63"/>
      <c r="AE22" s="63"/>
      <c r="AF22" s="63"/>
      <c r="AG22" s="63">
        <v>25159</v>
      </c>
      <c r="AH22" s="63">
        <v>88477</v>
      </c>
      <c r="AI22" s="63">
        <v>7954</v>
      </c>
      <c r="AJ22" s="61"/>
      <c r="AK22" s="63"/>
      <c r="AL22" s="61">
        <v>250879</v>
      </c>
      <c r="AM22" s="63"/>
      <c r="AN22" s="61">
        <v>8500</v>
      </c>
      <c r="AO22" s="61"/>
      <c r="AP22" s="61"/>
      <c r="AQ22" s="61"/>
      <c r="AR22" s="61"/>
      <c r="AS22" s="118"/>
      <c r="AT22" s="61"/>
      <c r="AU22" s="63"/>
      <c r="AV22" s="63"/>
      <c r="AW22" s="63"/>
      <c r="AX22" s="63">
        <v>19724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>
        <v>194000</v>
      </c>
      <c r="BI22" s="63"/>
      <c r="BJ22" s="63"/>
      <c r="BK22" s="63"/>
      <c r="BL22" s="63"/>
      <c r="BM22" s="63">
        <v>10450</v>
      </c>
      <c r="BN22" s="63"/>
      <c r="BO22" s="64">
        <v>23187</v>
      </c>
      <c r="BP22" s="65"/>
      <c r="BQ22" s="63"/>
      <c r="BR22" s="63"/>
      <c r="BS22" s="63"/>
      <c r="BT22" s="96">
        <v>37594</v>
      </c>
      <c r="BU22" s="96"/>
      <c r="BV22" s="96"/>
      <c r="BW22" s="90">
        <v>84728</v>
      </c>
      <c r="BX22" s="90"/>
    </row>
    <row r="23" spans="1:76" s="3" customFormat="1" x14ac:dyDescent="0.25">
      <c r="A23" s="4">
        <v>824</v>
      </c>
      <c r="B23" s="43" t="s">
        <v>17</v>
      </c>
      <c r="C23" s="77">
        <f t="shared" si="0"/>
        <v>27718925</v>
      </c>
      <c r="D23" s="61">
        <v>25905367</v>
      </c>
      <c r="E23" s="60"/>
      <c r="F23" s="63">
        <f>6574+1298+9460</f>
        <v>17332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63"/>
      <c r="AD23" s="63">
        <v>6570</v>
      </c>
      <c r="AE23" s="63">
        <v>10000</v>
      </c>
      <c r="AF23" s="63"/>
      <c r="AG23" s="63">
        <v>50843</v>
      </c>
      <c r="AH23" s="63">
        <v>178803</v>
      </c>
      <c r="AI23" s="63"/>
      <c r="AJ23" s="61"/>
      <c r="AK23" s="63"/>
      <c r="AL23" s="61">
        <v>46580</v>
      </c>
      <c r="AM23" s="63"/>
      <c r="AN23" s="61"/>
      <c r="AO23" s="61"/>
      <c r="AP23" s="61"/>
      <c r="AQ23" s="61"/>
      <c r="AR23" s="61"/>
      <c r="AS23" s="118"/>
      <c r="AT23" s="61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>
        <v>1510</v>
      </c>
      <c r="BF23" s="63"/>
      <c r="BG23" s="63"/>
      <c r="BH23" s="63"/>
      <c r="BI23" s="63"/>
      <c r="BJ23" s="63"/>
      <c r="BK23" s="63"/>
      <c r="BL23" s="63"/>
      <c r="BM23" s="63">
        <v>19034</v>
      </c>
      <c r="BN23" s="63"/>
      <c r="BO23" s="64">
        <v>23763</v>
      </c>
      <c r="BP23" s="65"/>
      <c r="BQ23" s="119">
        <v>-3297</v>
      </c>
      <c r="BR23" s="63"/>
      <c r="BS23" s="63"/>
      <c r="BT23" s="96">
        <v>384457</v>
      </c>
      <c r="BU23" s="96"/>
      <c r="BV23" s="96"/>
      <c r="BW23" s="90">
        <v>123278</v>
      </c>
      <c r="BX23" s="90"/>
    </row>
    <row r="24" spans="1:76" s="3" customFormat="1" x14ac:dyDescent="0.25">
      <c r="A24" s="4">
        <v>826</v>
      </c>
      <c r="B24" s="43" t="s">
        <v>111</v>
      </c>
      <c r="C24" s="77">
        <f t="shared" si="0"/>
        <v>34576787</v>
      </c>
      <c r="D24" s="61">
        <v>32656858</v>
      </c>
      <c r="E24" s="60"/>
      <c r="F24" s="63">
        <f>5036+77+1087+4125+116+1667+3867+1265+1804+1815+1815</f>
        <v>22674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63"/>
      <c r="AD24" s="63"/>
      <c r="AE24" s="63"/>
      <c r="AF24" s="63"/>
      <c r="AG24" s="63">
        <v>83969</v>
      </c>
      <c r="AH24" s="63">
        <v>295299</v>
      </c>
      <c r="AI24" s="63">
        <v>29175</v>
      </c>
      <c r="AJ24" s="61">
        <v>38239</v>
      </c>
      <c r="AK24" s="63"/>
      <c r="AL24" s="61">
        <v>126000</v>
      </c>
      <c r="AM24" s="63"/>
      <c r="AN24" s="61">
        <v>3420</v>
      </c>
      <c r="AO24" s="61"/>
      <c r="AP24" s="61"/>
      <c r="AQ24" s="61"/>
      <c r="AR24" s="61"/>
      <c r="AS24" s="118"/>
      <c r="AT24" s="61"/>
      <c r="AU24" s="63"/>
      <c r="AV24" s="63">
        <v>63750</v>
      </c>
      <c r="AW24" s="63">
        <v>-31161</v>
      </c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>
        <v>11207</v>
      </c>
      <c r="BN24" s="63">
        <v>2793</v>
      </c>
      <c r="BO24" s="64">
        <v>25046</v>
      </c>
      <c r="BP24" s="65"/>
      <c r="BQ24" s="63"/>
      <c r="BR24" s="63"/>
      <c r="BS24" s="63"/>
      <c r="BT24" s="96">
        <v>179504</v>
      </c>
      <c r="BU24" s="96"/>
      <c r="BV24" s="96"/>
      <c r="BW24" s="90">
        <v>94825</v>
      </c>
      <c r="BX24" s="90"/>
    </row>
    <row r="25" spans="1:76" s="3" customFormat="1" x14ac:dyDescent="0.25">
      <c r="A25" s="4">
        <v>828</v>
      </c>
      <c r="B25" s="43" t="s">
        <v>18</v>
      </c>
      <c r="C25" s="77">
        <f t="shared" si="0"/>
        <v>42275975</v>
      </c>
      <c r="D25" s="61">
        <v>40180903</v>
      </c>
      <c r="E25" s="60"/>
      <c r="F25" s="63">
        <f>8653+6604+21778+743+9543+7810+6381+12529+20666</f>
        <v>94707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>
        <v>262499</v>
      </c>
      <c r="Y25" s="63">
        <v>500900</v>
      </c>
      <c r="Z25" s="63"/>
      <c r="AA25" s="63"/>
      <c r="AB25" s="63"/>
      <c r="AC25" s="63"/>
      <c r="AD25" s="63"/>
      <c r="AE25" s="63"/>
      <c r="AF25" s="63"/>
      <c r="AG25" s="63">
        <v>77422</v>
      </c>
      <c r="AH25" s="63">
        <v>272276</v>
      </c>
      <c r="AI25" s="63"/>
      <c r="AJ25" s="61"/>
      <c r="AK25" s="63"/>
      <c r="AL25" s="61">
        <v>45545</v>
      </c>
      <c r="AM25" s="63"/>
      <c r="AN25" s="61">
        <v>10000</v>
      </c>
      <c r="AO25" s="61">
        <v>-4000</v>
      </c>
      <c r="AP25" s="61"/>
      <c r="AQ25" s="61"/>
      <c r="AR25" s="117">
        <v>26000</v>
      </c>
      <c r="AS25" s="118"/>
      <c r="AT25" s="61"/>
      <c r="AU25" s="63"/>
      <c r="AV25" s="63"/>
      <c r="AW25" s="63"/>
      <c r="AX25" s="63"/>
      <c r="AY25" s="63"/>
      <c r="AZ25" s="63"/>
      <c r="BA25" s="63">
        <v>137610</v>
      </c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>
        <v>22635</v>
      </c>
      <c r="BN25" s="63"/>
      <c r="BO25" s="64">
        <v>26309</v>
      </c>
      <c r="BP25" s="65"/>
      <c r="BQ25" s="63"/>
      <c r="BR25" s="63"/>
      <c r="BS25" s="63"/>
      <c r="BT25" s="96">
        <v>218883</v>
      </c>
      <c r="BU25" s="96"/>
      <c r="BV25" s="96"/>
      <c r="BW25" s="90">
        <v>116999</v>
      </c>
      <c r="BX25" s="90"/>
    </row>
    <row r="26" spans="1:76" s="3" customFormat="1" x14ac:dyDescent="0.25">
      <c r="A26" s="4">
        <v>830</v>
      </c>
      <c r="B26" s="43" t="s">
        <v>19</v>
      </c>
      <c r="C26" s="77">
        <f t="shared" si="0"/>
        <v>17049575</v>
      </c>
      <c r="D26" s="61">
        <v>15526525</v>
      </c>
      <c r="E26" s="60"/>
      <c r="F26" s="63">
        <f>1740+2106+7508+970</f>
        <v>12324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63"/>
      <c r="AD26" s="63"/>
      <c r="AE26" s="63"/>
      <c r="AF26" s="63"/>
      <c r="AG26" s="63">
        <v>37910</v>
      </c>
      <c r="AH26" s="63">
        <v>133320</v>
      </c>
      <c r="AI26" s="63"/>
      <c r="AJ26" s="61"/>
      <c r="AK26" s="63"/>
      <c r="AL26" s="61">
        <v>180160</v>
      </c>
      <c r="AM26" s="63"/>
      <c r="AN26" s="61">
        <v>2000</v>
      </c>
      <c r="AO26" s="61"/>
      <c r="AP26" s="61"/>
      <c r="AQ26" s="61"/>
      <c r="AR26" s="61"/>
      <c r="AS26" s="118"/>
      <c r="AT26" s="61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>
        <v>10854</v>
      </c>
      <c r="BN26" s="63"/>
      <c r="BO26" s="64">
        <v>22092</v>
      </c>
      <c r="BP26" s="65"/>
      <c r="BQ26" s="63"/>
      <c r="BR26" s="63"/>
      <c r="BS26" s="63"/>
      <c r="BT26" s="96"/>
      <c r="BU26" s="96"/>
      <c r="BV26" s="96"/>
      <c r="BW26" s="90">
        <v>94458</v>
      </c>
      <c r="BX26" s="90"/>
    </row>
    <row r="27" spans="1:76" s="3" customFormat="1" x14ac:dyDescent="0.25">
      <c r="A27" s="4">
        <v>832</v>
      </c>
      <c r="B27" s="43" t="s">
        <v>20</v>
      </c>
      <c r="C27" s="77">
        <f t="shared" si="0"/>
        <v>101129980</v>
      </c>
      <c r="D27" s="61">
        <v>91230662</v>
      </c>
      <c r="E27" s="60"/>
      <c r="F27" s="63">
        <f>5651+14154+18444+73+5005+7810+3520+6270+7040+80</f>
        <v>68047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>
        <v>175605</v>
      </c>
      <c r="AH27" s="63">
        <v>617559</v>
      </c>
      <c r="AI27" s="63"/>
      <c r="AJ27" s="61">
        <v>41960</v>
      </c>
      <c r="AK27" s="63"/>
      <c r="AL27" s="61">
        <v>139812</v>
      </c>
      <c r="AM27" s="63"/>
      <c r="AN27" s="61">
        <v>16250</v>
      </c>
      <c r="AO27" s="61"/>
      <c r="AP27" s="61"/>
      <c r="AQ27" s="61">
        <v>-4000</v>
      </c>
      <c r="AR27" s="61"/>
      <c r="AS27" s="118"/>
      <c r="AT27" s="61"/>
      <c r="AU27" s="63"/>
      <c r="AV27" s="63">
        <v>143634</v>
      </c>
      <c r="AW27" s="63">
        <v>-56500</v>
      </c>
      <c r="AX27" s="63">
        <v>19000</v>
      </c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>
        <v>98508</v>
      </c>
      <c r="BN27" s="63"/>
      <c r="BO27" s="64">
        <v>35242</v>
      </c>
      <c r="BP27" s="65"/>
      <c r="BQ27" s="63"/>
      <c r="BR27" s="63"/>
      <c r="BS27" s="63"/>
      <c r="BT27" s="96">
        <v>602875</v>
      </c>
      <c r="BU27" s="96"/>
      <c r="BV27" s="96"/>
      <c r="BW27" s="90">
        <v>288400</v>
      </c>
      <c r="BX27" s="90"/>
    </row>
    <row r="28" spans="1:76" s="3" customFormat="1" x14ac:dyDescent="0.25">
      <c r="A28" s="4">
        <v>834</v>
      </c>
      <c r="B28" s="43" t="s">
        <v>21</v>
      </c>
      <c r="C28" s="77">
        <f t="shared" si="0"/>
        <v>68545855</v>
      </c>
      <c r="D28" s="61">
        <v>63826722</v>
      </c>
      <c r="E28" s="60"/>
      <c r="F28" s="63">
        <f>9992+9749+15730+16066+7007+9705+16812+8712+11025+23777+42394+18115+7553</f>
        <v>196637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63"/>
      <c r="AD28" s="63">
        <v>19884</v>
      </c>
      <c r="AE28" s="63"/>
      <c r="AF28" s="63"/>
      <c r="AG28" s="63">
        <v>86994</v>
      </c>
      <c r="AH28" s="63">
        <v>305935</v>
      </c>
      <c r="AI28" s="63">
        <v>7669</v>
      </c>
      <c r="AJ28" s="61">
        <v>54706</v>
      </c>
      <c r="AK28" s="63"/>
      <c r="AL28" s="61">
        <v>111914</v>
      </c>
      <c r="AM28" s="63"/>
      <c r="AN28" s="61"/>
      <c r="AO28" s="61"/>
      <c r="AP28" s="61"/>
      <c r="AQ28" s="61"/>
      <c r="AR28" s="61"/>
      <c r="AS28" s="118"/>
      <c r="AT28" s="61"/>
      <c r="AU28" s="63"/>
      <c r="AV28" s="63">
        <v>249274</v>
      </c>
      <c r="AW28" s="63">
        <v>-75554</v>
      </c>
      <c r="AX28" s="63">
        <v>17000</v>
      </c>
      <c r="AY28" s="63"/>
      <c r="AZ28" s="63"/>
      <c r="BA28" s="63">
        <v>768187</v>
      </c>
      <c r="BB28" s="63">
        <v>-66388</v>
      </c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>
        <v>19290</v>
      </c>
      <c r="BN28" s="63">
        <v>67</v>
      </c>
      <c r="BO28" s="64">
        <v>29973</v>
      </c>
      <c r="BP28" s="65"/>
      <c r="BQ28" s="63"/>
      <c r="BR28" s="117">
        <v>11661</v>
      </c>
      <c r="BS28" s="63"/>
      <c r="BT28" s="96">
        <v>1368042</v>
      </c>
      <c r="BU28" s="96"/>
      <c r="BV28" s="96"/>
      <c r="BW28" s="90">
        <v>323452</v>
      </c>
      <c r="BX28" s="90"/>
    </row>
    <row r="29" spans="1:76" s="3" customFormat="1" x14ac:dyDescent="0.25">
      <c r="A29" s="4">
        <v>836</v>
      </c>
      <c r="B29" s="43" t="s">
        <v>121</v>
      </c>
      <c r="C29" s="77">
        <f t="shared" si="0"/>
        <v>46463749</v>
      </c>
      <c r="D29" s="61">
        <v>42535013</v>
      </c>
      <c r="E29" s="60"/>
      <c r="F29" s="63">
        <f>20675+7816+95+13575+5368+24009+110+9009+17104+5902+4401+17604+5368+43324+9257</f>
        <v>183617</v>
      </c>
      <c r="G29" s="119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117">
        <v>20000</v>
      </c>
      <c r="W29" s="63"/>
      <c r="X29" s="63"/>
      <c r="Y29" s="63">
        <v>818170</v>
      </c>
      <c r="Z29" s="63"/>
      <c r="AA29" s="63"/>
      <c r="AB29" s="63"/>
      <c r="AC29" s="63"/>
      <c r="AD29" s="63"/>
      <c r="AE29" s="63"/>
      <c r="AF29" s="63"/>
      <c r="AG29" s="63">
        <v>72157</v>
      </c>
      <c r="AH29" s="63">
        <v>253759</v>
      </c>
      <c r="AI29" s="63">
        <v>24461</v>
      </c>
      <c r="AJ29" s="61"/>
      <c r="AK29" s="63"/>
      <c r="AL29" s="61">
        <v>148163</v>
      </c>
      <c r="AM29" s="63"/>
      <c r="AN29" s="61">
        <v>12390</v>
      </c>
      <c r="AO29" s="61"/>
      <c r="AP29" s="61"/>
      <c r="AQ29" s="61">
        <v>-6000</v>
      </c>
      <c r="AR29" s="61"/>
      <c r="AS29" s="118"/>
      <c r="AT29" s="61"/>
      <c r="AU29" s="63">
        <v>864811</v>
      </c>
      <c r="AV29" s="63">
        <v>200404</v>
      </c>
      <c r="AW29" s="63">
        <v>-44307</v>
      </c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>
        <v>124</v>
      </c>
      <c r="BL29" s="63"/>
      <c r="BM29" s="63">
        <v>7435</v>
      </c>
      <c r="BN29" s="63"/>
      <c r="BO29" s="64">
        <v>26211</v>
      </c>
      <c r="BP29" s="65"/>
      <c r="BQ29" s="63"/>
      <c r="BR29" s="63"/>
      <c r="BS29" s="63"/>
      <c r="BT29" s="96">
        <v>211937</v>
      </c>
      <c r="BU29" s="96"/>
      <c r="BV29" s="96"/>
      <c r="BW29" s="90">
        <v>197622</v>
      </c>
      <c r="BX29" s="90"/>
    </row>
    <row r="30" spans="1:76" s="3" customFormat="1" x14ac:dyDescent="0.25">
      <c r="A30" s="4">
        <v>838</v>
      </c>
      <c r="B30" s="43" t="s">
        <v>23</v>
      </c>
      <c r="C30" s="77">
        <f t="shared" si="0"/>
        <v>93499452</v>
      </c>
      <c r="D30" s="61">
        <v>84846239</v>
      </c>
      <c r="E30" s="60"/>
      <c r="F30" s="63">
        <f>41956+27940+45056+12429+10434+3300+1936+11876+11879+19580</f>
        <v>186386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63"/>
      <c r="AD30" s="63">
        <v>2439</v>
      </c>
      <c r="AE30" s="63">
        <v>10000</v>
      </c>
      <c r="AF30" s="63"/>
      <c r="AG30" s="63">
        <v>162886</v>
      </c>
      <c r="AH30" s="63">
        <v>572831</v>
      </c>
      <c r="AI30" s="63">
        <v>12436</v>
      </c>
      <c r="AJ30" s="61">
        <v>79882</v>
      </c>
      <c r="AK30" s="63"/>
      <c r="AL30" s="61"/>
      <c r="AM30" s="63"/>
      <c r="AN30" s="61">
        <v>16023</v>
      </c>
      <c r="AO30" s="61"/>
      <c r="AP30" s="61"/>
      <c r="AQ30" s="61">
        <v>-4000</v>
      </c>
      <c r="AR30" s="61"/>
      <c r="AS30" s="118"/>
      <c r="AT30" s="61"/>
      <c r="AU30" s="63"/>
      <c r="AV30" s="63">
        <v>833646</v>
      </c>
      <c r="AW30" s="63">
        <v>-244651</v>
      </c>
      <c r="AX30" s="63">
        <v>551450</v>
      </c>
      <c r="AY30" s="63"/>
      <c r="AZ30" s="63"/>
      <c r="BA30" s="63"/>
      <c r="BB30" s="63"/>
      <c r="BC30" s="63"/>
      <c r="BD30" s="63"/>
      <c r="BE30" s="63"/>
      <c r="BF30" s="63"/>
      <c r="BG30" s="63"/>
      <c r="BH30" s="63">
        <v>194000</v>
      </c>
      <c r="BI30" s="63"/>
      <c r="BJ30" s="63"/>
      <c r="BK30" s="63"/>
      <c r="BL30" s="63"/>
      <c r="BM30" s="63">
        <v>34025</v>
      </c>
      <c r="BN30" s="63"/>
      <c r="BO30" s="64">
        <v>33178</v>
      </c>
      <c r="BP30" s="65"/>
      <c r="BQ30" s="63"/>
      <c r="BR30" s="63"/>
      <c r="BS30" s="63">
        <v>1666529</v>
      </c>
      <c r="BT30" s="96">
        <v>859309</v>
      </c>
      <c r="BU30" s="96"/>
      <c r="BV30" s="117">
        <v>45178</v>
      </c>
      <c r="BW30" s="90">
        <v>229674</v>
      </c>
      <c r="BX30" s="90"/>
    </row>
    <row r="31" spans="1:76" s="3" customFormat="1" x14ac:dyDescent="0.25">
      <c r="A31" s="4">
        <v>840</v>
      </c>
      <c r="B31" s="43" t="s">
        <v>24</v>
      </c>
      <c r="C31" s="77">
        <f t="shared" si="0"/>
        <v>11774434</v>
      </c>
      <c r="D31" s="61">
        <v>9935214</v>
      </c>
      <c r="E31" s="60"/>
      <c r="F31" s="63">
        <f>34350+1422+29344+19140</f>
        <v>84256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63"/>
      <c r="AD31" s="63"/>
      <c r="AE31" s="63"/>
      <c r="AF31" s="63"/>
      <c r="AG31" s="63">
        <v>19862</v>
      </c>
      <c r="AH31" s="63">
        <v>69850</v>
      </c>
      <c r="AI31" s="63"/>
      <c r="AJ31" s="61"/>
      <c r="AK31" s="63">
        <v>225000</v>
      </c>
      <c r="AL31" s="61">
        <v>92596</v>
      </c>
      <c r="AM31" s="63"/>
      <c r="AN31" s="61"/>
      <c r="AO31" s="61"/>
      <c r="AP31" s="61"/>
      <c r="AQ31" s="61"/>
      <c r="AR31" s="61"/>
      <c r="AS31" s="118"/>
      <c r="AT31" s="61"/>
      <c r="AU31" s="63"/>
      <c r="AV31" s="63"/>
      <c r="AW31" s="63"/>
      <c r="AX31" s="63"/>
      <c r="AY31" s="63"/>
      <c r="AZ31" s="63"/>
      <c r="BA31" s="63"/>
      <c r="BB31" s="63"/>
      <c r="BC31" s="63">
        <v>2</v>
      </c>
      <c r="BD31" s="63"/>
      <c r="BE31" s="63"/>
      <c r="BF31" s="63"/>
      <c r="BG31" s="63"/>
      <c r="BH31" s="63"/>
      <c r="BI31" s="63"/>
      <c r="BJ31" s="63"/>
      <c r="BK31" s="63"/>
      <c r="BL31" s="63"/>
      <c r="BM31" s="63">
        <v>2390</v>
      </c>
      <c r="BN31" s="63"/>
      <c r="BO31" s="64">
        <v>21296</v>
      </c>
      <c r="BP31" s="65"/>
      <c r="BQ31" s="63"/>
      <c r="BR31" s="63"/>
      <c r="BS31" s="63"/>
      <c r="BT31" s="96">
        <v>86271</v>
      </c>
      <c r="BU31" s="96"/>
      <c r="BV31" s="96"/>
      <c r="BW31" s="90">
        <v>92353</v>
      </c>
      <c r="BX31" s="90"/>
    </row>
    <row r="32" spans="1:76" s="3" customFormat="1" x14ac:dyDescent="0.25">
      <c r="A32" s="4">
        <v>842</v>
      </c>
      <c r="B32" s="43" t="s">
        <v>25</v>
      </c>
      <c r="C32" s="77">
        <f t="shared" si="0"/>
        <v>12366845</v>
      </c>
      <c r="D32" s="61">
        <v>11740343</v>
      </c>
      <c r="E32" s="60"/>
      <c r="F32" s="63"/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63"/>
      <c r="AD32" s="63"/>
      <c r="AE32" s="63"/>
      <c r="AF32" s="63"/>
      <c r="AG32" s="63">
        <v>15493</v>
      </c>
      <c r="AH32" s="63">
        <v>54484</v>
      </c>
      <c r="AI32" s="63"/>
      <c r="AJ32" s="61"/>
      <c r="AK32" s="63"/>
      <c r="AL32" s="61">
        <v>114001</v>
      </c>
      <c r="AM32" s="63"/>
      <c r="AN32" s="61"/>
      <c r="AO32" s="61"/>
      <c r="AP32" s="61"/>
      <c r="AQ32" s="61"/>
      <c r="AR32" s="61"/>
      <c r="AS32" s="118"/>
      <c r="AT32" s="61"/>
      <c r="AU32" s="63"/>
      <c r="AV32" s="63"/>
      <c r="AW32" s="63"/>
      <c r="AX32" s="63"/>
      <c r="AY32" s="63"/>
      <c r="AZ32" s="63"/>
      <c r="BA32" s="63"/>
      <c r="BB32" s="63"/>
      <c r="BC32" s="63">
        <v>3347</v>
      </c>
      <c r="BD32" s="63"/>
      <c r="BE32" s="63"/>
      <c r="BF32" s="63"/>
      <c r="BG32" s="63"/>
      <c r="BH32" s="63"/>
      <c r="BI32" s="63">
        <v>97231</v>
      </c>
      <c r="BJ32" s="63"/>
      <c r="BK32" s="63">
        <v>26639</v>
      </c>
      <c r="BL32" s="63">
        <v>4482</v>
      </c>
      <c r="BM32" s="63">
        <v>7311</v>
      </c>
      <c r="BN32" s="63"/>
      <c r="BO32" s="64">
        <v>21541</v>
      </c>
      <c r="BP32" s="65"/>
      <c r="BQ32" s="63"/>
      <c r="BR32" s="63"/>
      <c r="BS32" s="63"/>
      <c r="BT32" s="96">
        <v>29632</v>
      </c>
      <c r="BU32" s="96"/>
      <c r="BV32" s="96"/>
      <c r="BW32" s="90">
        <v>31875</v>
      </c>
      <c r="BX32" s="90"/>
    </row>
    <row r="33" spans="1:76" s="3" customFormat="1" x14ac:dyDescent="0.25">
      <c r="A33" s="4">
        <v>844</v>
      </c>
      <c r="B33" s="43" t="s">
        <v>26</v>
      </c>
      <c r="C33" s="77">
        <f t="shared" si="0"/>
        <v>19248224</v>
      </c>
      <c r="D33" s="61">
        <v>17161563</v>
      </c>
      <c r="E33" s="60"/>
      <c r="F33" s="63">
        <f>4858+27792+528+476+986+4510</f>
        <v>39150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63"/>
      <c r="AD33" s="63"/>
      <c r="AE33" s="63"/>
      <c r="AF33" s="63"/>
      <c r="AG33" s="63">
        <v>22644</v>
      </c>
      <c r="AH33" s="63">
        <v>79633</v>
      </c>
      <c r="AI33" s="63">
        <v>9548</v>
      </c>
      <c r="AJ33" s="61">
        <v>34424</v>
      </c>
      <c r="AK33" s="63"/>
      <c r="AL33" s="61">
        <v>139670</v>
      </c>
      <c r="AM33" s="63"/>
      <c r="AN33" s="61">
        <v>9382</v>
      </c>
      <c r="AO33" s="61"/>
      <c r="AP33" s="61"/>
      <c r="AQ33" s="61">
        <v>-1382</v>
      </c>
      <c r="AR33" s="61"/>
      <c r="AS33" s="118"/>
      <c r="AT33" s="61"/>
      <c r="AU33" s="63"/>
      <c r="AV33" s="63">
        <v>32362</v>
      </c>
      <c r="AW33" s="63">
        <v>-32362</v>
      </c>
      <c r="AX33" s="63"/>
      <c r="AY33" s="63"/>
      <c r="AZ33" s="63"/>
      <c r="BA33" s="63"/>
      <c r="BB33" s="63"/>
      <c r="BC33" s="63">
        <v>6361</v>
      </c>
      <c r="BD33" s="63"/>
      <c r="BE33" s="63">
        <v>271</v>
      </c>
      <c r="BF33" s="63"/>
      <c r="BG33" s="63"/>
      <c r="BH33" s="63"/>
      <c r="BI33" s="63"/>
      <c r="BJ33" s="63"/>
      <c r="BK33" s="63">
        <v>839</v>
      </c>
      <c r="BL33" s="63"/>
      <c r="BM33" s="63">
        <v>6139</v>
      </c>
      <c r="BN33" s="63"/>
      <c r="BO33" s="64">
        <v>22542</v>
      </c>
      <c r="BP33" s="65"/>
      <c r="BQ33" s="63"/>
      <c r="BR33" s="63"/>
      <c r="BS33" s="63"/>
      <c r="BT33" s="96"/>
      <c r="BU33" s="96"/>
      <c r="BW33" s="90">
        <v>26776</v>
      </c>
      <c r="BX33" s="90"/>
    </row>
    <row r="34" spans="1:76" s="3" customFormat="1" x14ac:dyDescent="0.25">
      <c r="A34" s="4">
        <v>846</v>
      </c>
      <c r="B34" s="43" t="s">
        <v>27</v>
      </c>
      <c r="C34" s="77">
        <f t="shared" si="0"/>
        <v>19426513</v>
      </c>
      <c r="D34" s="61">
        <v>17531402</v>
      </c>
      <c r="E34" s="60"/>
      <c r="F34" s="63">
        <f>1410+303+3638+7090+218+2308</f>
        <v>14967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63"/>
      <c r="AD34" s="63"/>
      <c r="AE34" s="63"/>
      <c r="AF34" s="63"/>
      <c r="AG34" s="63">
        <v>22649</v>
      </c>
      <c r="AH34" s="63">
        <v>79650</v>
      </c>
      <c r="AI34" s="63"/>
      <c r="AJ34" s="61"/>
      <c r="AK34" s="63"/>
      <c r="AL34" s="61">
        <v>160452</v>
      </c>
      <c r="AM34" s="63"/>
      <c r="AN34" s="61"/>
      <c r="AO34" s="61"/>
      <c r="AP34" s="61"/>
      <c r="AQ34" s="61"/>
      <c r="AR34" s="61"/>
      <c r="AS34" s="118"/>
      <c r="AT34" s="61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>
        <v>194000</v>
      </c>
      <c r="BI34" s="63"/>
      <c r="BJ34" s="63"/>
      <c r="BK34" s="63"/>
      <c r="BL34" s="63"/>
      <c r="BM34" s="63">
        <v>22212</v>
      </c>
      <c r="BN34" s="63"/>
      <c r="BO34" s="64">
        <v>22315</v>
      </c>
      <c r="BP34" s="65"/>
      <c r="BQ34" s="63"/>
      <c r="BR34" s="63"/>
      <c r="BS34" s="63"/>
      <c r="BT34" s="96">
        <v>201082</v>
      </c>
      <c r="BU34" s="96"/>
      <c r="BV34" s="96"/>
      <c r="BW34" s="90">
        <v>83932</v>
      </c>
      <c r="BX34" s="90"/>
    </row>
    <row r="35" spans="1:76" s="3" customFormat="1" x14ac:dyDescent="0.25">
      <c r="A35" s="4">
        <v>847</v>
      </c>
      <c r="B35" s="43" t="s">
        <v>28</v>
      </c>
      <c r="C35" s="77">
        <f t="shared" si="0"/>
        <v>42071269</v>
      </c>
      <c r="D35" s="61">
        <v>37280625</v>
      </c>
      <c r="E35" s="60"/>
      <c r="F35" s="63">
        <f>5008+550+5280</f>
        <v>10838</v>
      </c>
      <c r="G35" s="119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63"/>
      <c r="AD35" s="63"/>
      <c r="AE35" s="63"/>
      <c r="AF35" s="63">
        <v>69</v>
      </c>
      <c r="AG35" s="63">
        <v>54687</v>
      </c>
      <c r="AH35" s="63">
        <v>192320</v>
      </c>
      <c r="AI35" s="63">
        <v>22796</v>
      </c>
      <c r="AJ35" s="61"/>
      <c r="AK35" s="63"/>
      <c r="AL35" s="61"/>
      <c r="AM35" s="63"/>
      <c r="AN35" s="61">
        <v>6250</v>
      </c>
      <c r="AO35" s="61"/>
      <c r="AP35" s="61"/>
      <c r="AQ35" s="61"/>
      <c r="AR35" s="61"/>
      <c r="AS35" s="118"/>
      <c r="AT35" s="61"/>
      <c r="AU35" s="63"/>
      <c r="AV35" s="63"/>
      <c r="AW35" s="63"/>
      <c r="AX35" s="63"/>
      <c r="AY35" s="63"/>
      <c r="AZ35" s="63"/>
      <c r="BA35" s="63">
        <v>781971</v>
      </c>
      <c r="BB35" s="63"/>
      <c r="BC35" s="63">
        <v>685</v>
      </c>
      <c r="BD35" s="63"/>
      <c r="BE35" s="63">
        <v>84</v>
      </c>
      <c r="BF35" s="63"/>
      <c r="BG35" s="63"/>
      <c r="BH35" s="63">
        <v>194000</v>
      </c>
      <c r="BI35" s="63"/>
      <c r="BJ35" s="63"/>
      <c r="BK35" s="63"/>
      <c r="BL35" s="63"/>
      <c r="BM35" s="63">
        <v>20031</v>
      </c>
      <c r="BN35" s="63"/>
      <c r="BO35" s="64">
        <v>25527</v>
      </c>
      <c r="BP35" s="65"/>
      <c r="BQ35" s="63"/>
      <c r="BR35" s="63"/>
      <c r="BS35" s="63"/>
      <c r="BT35" s="96">
        <v>289719</v>
      </c>
      <c r="BU35" s="96"/>
      <c r="BV35" s="117">
        <v>36439</v>
      </c>
      <c r="BW35" s="90">
        <v>140794</v>
      </c>
      <c r="BX35" s="90"/>
    </row>
    <row r="36" spans="1:76" s="3" customFormat="1" x14ac:dyDescent="0.25">
      <c r="A36" s="4">
        <v>848</v>
      </c>
      <c r="B36" s="43" t="s">
        <v>29</v>
      </c>
      <c r="C36" s="77">
        <f t="shared" si="0"/>
        <v>31574903</v>
      </c>
      <c r="D36" s="61">
        <v>28554518</v>
      </c>
      <c r="E36" s="60"/>
      <c r="F36" s="63">
        <f>2339+4950+1650</f>
        <v>8939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>
        <v>73933</v>
      </c>
      <c r="AH36" s="63">
        <v>260006</v>
      </c>
      <c r="AI36" s="63">
        <v>44745</v>
      </c>
      <c r="AJ36" s="61">
        <v>34715</v>
      </c>
      <c r="AK36" s="63"/>
      <c r="AL36" s="61">
        <v>168309</v>
      </c>
      <c r="AM36" s="63"/>
      <c r="AN36" s="61"/>
      <c r="AO36" s="61"/>
      <c r="AP36" s="61"/>
      <c r="AQ36" s="61"/>
      <c r="AR36" s="61"/>
      <c r="AS36" s="118"/>
      <c r="AT36" s="61"/>
      <c r="AU36" s="63"/>
      <c r="AV36" s="63">
        <v>75957</v>
      </c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>
        <v>44878</v>
      </c>
      <c r="BN36" s="63"/>
      <c r="BO36" s="64">
        <v>24277</v>
      </c>
      <c r="BP36" s="65"/>
      <c r="BQ36" s="63"/>
      <c r="BR36" s="63"/>
      <c r="BS36" s="63"/>
      <c r="BT36" s="96">
        <v>335120</v>
      </c>
      <c r="BU36" s="96"/>
      <c r="BV36" s="96"/>
      <c r="BW36" s="90">
        <v>121665</v>
      </c>
      <c r="BX36" s="90"/>
    </row>
    <row r="37" spans="1:76" s="3" customFormat="1" x14ac:dyDescent="0.25">
      <c r="A37" s="4">
        <v>850</v>
      </c>
      <c r="B37" s="43" t="s">
        <v>30</v>
      </c>
      <c r="C37" s="77">
        <f t="shared" si="0"/>
        <v>10908824</v>
      </c>
      <c r="D37" s="61">
        <v>8806121</v>
      </c>
      <c r="E37" s="60"/>
      <c r="F37" s="63">
        <f>1650+1320+5500+330</f>
        <v>8800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63"/>
      <c r="AD37" s="63"/>
      <c r="AE37" s="63"/>
      <c r="AF37" s="63"/>
      <c r="AG37" s="63">
        <v>21452</v>
      </c>
      <c r="AH37" s="63">
        <v>75440</v>
      </c>
      <c r="AI37" s="63">
        <v>18216</v>
      </c>
      <c r="AJ37" s="61"/>
      <c r="AK37" s="63"/>
      <c r="AL37" s="61">
        <v>163546</v>
      </c>
      <c r="AM37" s="63"/>
      <c r="AN37" s="61"/>
      <c r="AO37" s="61"/>
      <c r="AP37" s="61"/>
      <c r="AQ37" s="61"/>
      <c r="AR37" s="61"/>
      <c r="AS37" s="118"/>
      <c r="AT37" s="61"/>
      <c r="AU37" s="63"/>
      <c r="AV37" s="63">
        <v>33907</v>
      </c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>
        <v>5879</v>
      </c>
      <c r="BN37" s="63">
        <v>5</v>
      </c>
      <c r="BO37" s="64">
        <v>21035</v>
      </c>
      <c r="BP37" s="65"/>
      <c r="BQ37" s="63"/>
      <c r="BR37" s="63"/>
      <c r="BS37" s="63"/>
      <c r="BT37" s="96">
        <v>57925</v>
      </c>
      <c r="BU37" s="96"/>
      <c r="BV37" s="96"/>
      <c r="BW37" s="90"/>
      <c r="BX37" s="90"/>
    </row>
    <row r="38" spans="1:76" s="3" customFormat="1" x14ac:dyDescent="0.25">
      <c r="A38" s="4">
        <v>851</v>
      </c>
      <c r="B38" s="43" t="s">
        <v>31</v>
      </c>
      <c r="C38" s="77">
        <f t="shared" si="0"/>
        <v>11525091</v>
      </c>
      <c r="D38" s="61">
        <v>10456054</v>
      </c>
      <c r="E38" s="60"/>
      <c r="F38" s="63">
        <f>11000+5800</f>
        <v>16800</v>
      </c>
      <c r="G38" s="119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117">
        <v>20000</v>
      </c>
      <c r="W38" s="63"/>
      <c r="X38" s="63"/>
      <c r="Y38" s="63">
        <v>234239</v>
      </c>
      <c r="Z38" s="63"/>
      <c r="AA38" s="63"/>
      <c r="AB38" s="63">
        <v>112648</v>
      </c>
      <c r="AC38" s="63"/>
      <c r="AD38" s="63"/>
      <c r="AE38" s="63"/>
      <c r="AF38" s="63"/>
      <c r="AG38" s="63">
        <v>43548</v>
      </c>
      <c r="AH38" s="63">
        <v>153149</v>
      </c>
      <c r="AI38" s="63">
        <v>40192</v>
      </c>
      <c r="AJ38" s="61"/>
      <c r="AK38" s="63"/>
      <c r="AL38" s="61"/>
      <c r="AM38" s="63"/>
      <c r="AN38" s="61"/>
      <c r="AO38" s="61"/>
      <c r="AP38" s="61"/>
      <c r="AQ38" s="61"/>
      <c r="AR38" s="61"/>
      <c r="AS38" s="118"/>
      <c r="AT38" s="61"/>
      <c r="AU38" s="63"/>
      <c r="AV38" s="63"/>
      <c r="AW38" s="63"/>
      <c r="AX38" s="63"/>
      <c r="AY38" s="63"/>
      <c r="AZ38" s="63"/>
      <c r="BA38" s="63"/>
      <c r="BB38" s="63"/>
      <c r="BC38" s="63">
        <v>4014</v>
      </c>
      <c r="BD38" s="63"/>
      <c r="BE38" s="63"/>
      <c r="BF38" s="63"/>
      <c r="BG38" s="63"/>
      <c r="BH38" s="63"/>
      <c r="BI38" s="63">
        <v>80680</v>
      </c>
      <c r="BJ38" s="63">
        <v>1993</v>
      </c>
      <c r="BK38" s="63"/>
      <c r="BL38" s="63">
        <v>8964</v>
      </c>
      <c r="BM38" s="63">
        <v>5417</v>
      </c>
      <c r="BN38" s="63"/>
      <c r="BO38" s="64">
        <v>21442</v>
      </c>
      <c r="BP38" s="65"/>
      <c r="BQ38" s="63"/>
      <c r="BR38" s="63"/>
      <c r="BS38" s="63"/>
      <c r="BT38" s="96">
        <v>114651</v>
      </c>
      <c r="BU38" s="96"/>
      <c r="BV38" s="96"/>
      <c r="BW38" s="90">
        <v>38517</v>
      </c>
      <c r="BX38" s="90"/>
    </row>
    <row r="39" spans="1:76" s="3" customFormat="1" x14ac:dyDescent="0.25">
      <c r="A39" s="4">
        <v>852</v>
      </c>
      <c r="B39" s="43" t="s">
        <v>32</v>
      </c>
      <c r="C39" s="77">
        <f t="shared" si="0"/>
        <v>15835720</v>
      </c>
      <c r="D39" s="61">
        <v>13253340</v>
      </c>
      <c r="E39" s="60"/>
      <c r="F39" s="63"/>
      <c r="G39" s="120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63"/>
      <c r="AD39" s="63"/>
      <c r="AE39" s="63">
        <v>25000</v>
      </c>
      <c r="AF39" s="63"/>
      <c r="AG39" s="63">
        <v>48568</v>
      </c>
      <c r="AH39" s="63">
        <v>170802</v>
      </c>
      <c r="AI39" s="63">
        <v>20654</v>
      </c>
      <c r="AJ39" s="61">
        <v>38000</v>
      </c>
      <c r="AK39" s="63"/>
      <c r="AL39" s="61">
        <v>115000</v>
      </c>
      <c r="AM39" s="63"/>
      <c r="AN39" s="61">
        <v>4000</v>
      </c>
      <c r="AO39" s="61"/>
      <c r="AP39" s="61"/>
      <c r="AQ39" s="61"/>
      <c r="AR39" s="61"/>
      <c r="AS39" s="118"/>
      <c r="AT39" s="61">
        <v>269952</v>
      </c>
      <c r="AU39" s="63"/>
      <c r="AV39" s="63">
        <v>28141</v>
      </c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>
        <v>19758</v>
      </c>
      <c r="BH39" s="63">
        <v>194000</v>
      </c>
      <c r="BI39" s="63">
        <v>122480</v>
      </c>
      <c r="BJ39" s="63"/>
      <c r="BK39" s="63">
        <v>81108</v>
      </c>
      <c r="BL39" s="63"/>
      <c r="BM39" s="63">
        <v>8064</v>
      </c>
      <c r="BN39" s="63"/>
      <c r="BO39" s="64">
        <v>21829</v>
      </c>
      <c r="BP39" s="65"/>
      <c r="BQ39" s="63"/>
      <c r="BR39" s="63"/>
      <c r="BS39" s="63"/>
      <c r="BT39" s="96">
        <v>42542</v>
      </c>
      <c r="BU39" s="96"/>
      <c r="BV39" s="96"/>
      <c r="BW39" s="90">
        <v>63415</v>
      </c>
      <c r="BX39" s="90"/>
    </row>
    <row r="40" spans="1:76" s="3" customFormat="1" x14ac:dyDescent="0.25">
      <c r="A40" s="4">
        <v>853</v>
      </c>
      <c r="B40" s="43" t="s">
        <v>33</v>
      </c>
      <c r="C40" s="77">
        <f t="shared" si="0"/>
        <v>28892200</v>
      </c>
      <c r="D40" s="61">
        <v>26524693</v>
      </c>
      <c r="E40" s="60"/>
      <c r="F40" s="63">
        <f>55378+990+16775+7810+10692+8800+1847+3273+3357</f>
        <v>108922</v>
      </c>
      <c r="G40" s="119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63"/>
      <c r="AD40" s="63"/>
      <c r="AE40" s="63"/>
      <c r="AF40" s="63"/>
      <c r="AG40" s="63">
        <v>54104</v>
      </c>
      <c r="AH40" s="63">
        <v>190272</v>
      </c>
      <c r="AI40" s="63"/>
      <c r="AJ40" s="61"/>
      <c r="AK40" s="63"/>
      <c r="AL40" s="61">
        <v>39765</v>
      </c>
      <c r="AM40" s="63"/>
      <c r="AN40" s="61">
        <v>4896</v>
      </c>
      <c r="AO40" s="61"/>
      <c r="AP40" s="61"/>
      <c r="AQ40" s="61">
        <v>-2752</v>
      </c>
      <c r="AR40" s="61"/>
      <c r="AS40" s="119">
        <v>-1631</v>
      </c>
      <c r="AT40" s="61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>
        <v>1850</v>
      </c>
      <c r="BF40" s="119">
        <v>-703</v>
      </c>
      <c r="BG40" s="63"/>
      <c r="BH40" s="63"/>
      <c r="BI40" s="63"/>
      <c r="BJ40" s="63"/>
      <c r="BK40" s="63"/>
      <c r="BL40" s="63"/>
      <c r="BM40" s="63">
        <v>12282</v>
      </c>
      <c r="BN40" s="63"/>
      <c r="BO40" s="64">
        <v>23770</v>
      </c>
      <c r="BP40" s="65"/>
      <c r="BQ40" s="63"/>
      <c r="BR40" s="63"/>
      <c r="BS40" s="63"/>
      <c r="BT40" s="96">
        <v>331565</v>
      </c>
      <c r="BU40" s="96"/>
      <c r="BV40" s="96"/>
      <c r="BW40" s="90">
        <v>53650</v>
      </c>
      <c r="BX40" s="90">
        <v>21045</v>
      </c>
    </row>
    <row r="41" spans="1:76" s="3" customFormat="1" x14ac:dyDescent="0.25">
      <c r="A41" s="4">
        <v>854</v>
      </c>
      <c r="B41" s="43" t="s">
        <v>34</v>
      </c>
      <c r="C41" s="77">
        <f t="shared" si="0"/>
        <v>11835167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63"/>
      <c r="AD41" s="63"/>
      <c r="AE41" s="63"/>
      <c r="AF41" s="63"/>
      <c r="AG41" s="63">
        <v>17350</v>
      </c>
      <c r="AH41" s="63">
        <v>61016</v>
      </c>
      <c r="AI41" s="63">
        <v>19694</v>
      </c>
      <c r="AJ41" s="61">
        <v>33315</v>
      </c>
      <c r="AK41" s="63"/>
      <c r="AL41" s="61"/>
      <c r="AM41" s="63"/>
      <c r="AN41" s="61"/>
      <c r="AO41" s="61"/>
      <c r="AP41" s="61"/>
      <c r="AQ41" s="61"/>
      <c r="AR41" s="61"/>
      <c r="AS41" s="118"/>
      <c r="AT41" s="61"/>
      <c r="AU41" s="63"/>
      <c r="AV41" s="63">
        <v>7729</v>
      </c>
      <c r="AW41" s="63">
        <v>-2000</v>
      </c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>
        <v>2969</v>
      </c>
      <c r="BN41" s="63"/>
      <c r="BO41" s="64">
        <v>21327</v>
      </c>
      <c r="BP41" s="65"/>
      <c r="BQ41" s="63"/>
      <c r="BR41" s="63"/>
      <c r="BS41" s="63"/>
      <c r="BT41" s="96">
        <v>178425</v>
      </c>
      <c r="BU41" s="96"/>
      <c r="BV41" s="96"/>
      <c r="BW41" s="90">
        <v>30811</v>
      </c>
      <c r="BX41" s="90"/>
    </row>
    <row r="42" spans="1:76" s="3" customFormat="1" x14ac:dyDescent="0.25">
      <c r="A42" s="4">
        <v>856</v>
      </c>
      <c r="B42" s="43" t="s">
        <v>35</v>
      </c>
      <c r="C42" s="77">
        <f t="shared" si="0"/>
        <v>23492699</v>
      </c>
      <c r="D42" s="61">
        <v>21154232</v>
      </c>
      <c r="E42" s="60"/>
      <c r="F42" s="63">
        <f>18150+12760+18425+18564</f>
        <v>67899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63"/>
      <c r="AD42" s="63"/>
      <c r="AE42" s="63"/>
      <c r="AF42" s="63"/>
      <c r="AG42" s="63">
        <v>37766</v>
      </c>
      <c r="AH42" s="63">
        <v>132813</v>
      </c>
      <c r="AI42" s="63">
        <v>21413</v>
      </c>
      <c r="AJ42" s="61"/>
      <c r="AK42" s="63"/>
      <c r="AL42" s="61"/>
      <c r="AM42" s="63"/>
      <c r="AN42" s="61">
        <v>2000</v>
      </c>
      <c r="AO42" s="61"/>
      <c r="AP42" s="61"/>
      <c r="AQ42" s="61"/>
      <c r="AR42" s="61"/>
      <c r="AS42" s="118"/>
      <c r="AT42" s="61"/>
      <c r="AU42" s="63"/>
      <c r="AV42" s="63">
        <v>20647</v>
      </c>
      <c r="AW42" s="63"/>
      <c r="AX42" s="63"/>
      <c r="AY42" s="63"/>
      <c r="AZ42" s="63"/>
      <c r="BA42" s="63"/>
      <c r="BB42" s="63"/>
      <c r="BC42" s="63"/>
      <c r="BD42" s="63"/>
      <c r="BE42" s="63">
        <v>2050</v>
      </c>
      <c r="BF42" s="63"/>
      <c r="BG42" s="63"/>
      <c r="BH42" s="63"/>
      <c r="BI42" s="63"/>
      <c r="BJ42" s="63"/>
      <c r="BK42" s="63"/>
      <c r="BL42" s="63"/>
      <c r="BM42" s="63">
        <v>11242</v>
      </c>
      <c r="BN42" s="63">
        <v>4039</v>
      </c>
      <c r="BO42" s="64">
        <v>23205</v>
      </c>
      <c r="BP42" s="65"/>
      <c r="BQ42" s="63"/>
      <c r="BR42" s="63"/>
      <c r="BS42" s="63"/>
      <c r="BT42" s="96">
        <v>397950</v>
      </c>
      <c r="BU42" s="96"/>
      <c r="BV42" s="96"/>
      <c r="BW42" s="90">
        <v>89698</v>
      </c>
      <c r="BX42" s="90"/>
    </row>
    <row r="43" spans="1:76" s="3" customFormat="1" x14ac:dyDescent="0.25">
      <c r="A43" s="4">
        <v>860</v>
      </c>
      <c r="B43" s="43" t="s">
        <v>36</v>
      </c>
      <c r="C43" s="77">
        <f t="shared" si="0"/>
        <v>7969073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>
        <v>21911</v>
      </c>
      <c r="AH43" s="63">
        <v>77056</v>
      </c>
      <c r="AI43" s="63">
        <v>18716</v>
      </c>
      <c r="AJ43" s="61">
        <v>32562</v>
      </c>
      <c r="AK43" s="63"/>
      <c r="AL43" s="61"/>
      <c r="AM43" s="63"/>
      <c r="AN43" s="61"/>
      <c r="AO43" s="61"/>
      <c r="AP43" s="61"/>
      <c r="AQ43" s="61"/>
      <c r="AR43" s="61"/>
      <c r="AS43" s="118"/>
      <c r="AT43" s="61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>
        <v>1475</v>
      </c>
      <c r="BN43" s="63"/>
      <c r="BO43" s="64">
        <v>20757</v>
      </c>
      <c r="BP43" s="65"/>
      <c r="BQ43" s="63"/>
      <c r="BR43" s="63"/>
      <c r="BS43" s="63"/>
      <c r="BT43" s="96">
        <v>28505</v>
      </c>
      <c r="BU43" s="96"/>
      <c r="BV43" s="96"/>
      <c r="BW43" s="90"/>
      <c r="BX43" s="90"/>
    </row>
    <row r="44" spans="1:76" s="3" customFormat="1" x14ac:dyDescent="0.25">
      <c r="A44" s="4">
        <v>861</v>
      </c>
      <c r="B44" s="43" t="s">
        <v>37</v>
      </c>
      <c r="C44" s="77">
        <f t="shared" si="0"/>
        <v>17464861</v>
      </c>
      <c r="D44" s="61">
        <v>15172001</v>
      </c>
      <c r="E44" s="60"/>
      <c r="F44" s="63">
        <f>2442+946+13530+18040+1463</f>
        <v>36421</v>
      </c>
      <c r="G44" s="119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63"/>
      <c r="AD44" s="63">
        <v>19929</v>
      </c>
      <c r="AE44" s="63"/>
      <c r="AF44" s="63"/>
      <c r="AG44" s="63">
        <v>17971</v>
      </c>
      <c r="AH44" s="63">
        <v>63199</v>
      </c>
      <c r="AI44" s="63">
        <v>15944</v>
      </c>
      <c r="AJ44" s="61"/>
      <c r="AK44" s="63"/>
      <c r="AL44" s="61">
        <v>162000</v>
      </c>
      <c r="AM44" s="63"/>
      <c r="AN44" s="61"/>
      <c r="AO44" s="61"/>
      <c r="AP44" s="61"/>
      <c r="AQ44" s="61"/>
      <c r="AR44" s="61"/>
      <c r="AS44" s="118"/>
      <c r="AT44" s="61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>
        <v>16939</v>
      </c>
      <c r="BN44" s="63"/>
      <c r="BO44" s="64">
        <v>21897</v>
      </c>
      <c r="BP44" s="65"/>
      <c r="BQ44" s="63"/>
      <c r="BR44" s="63"/>
      <c r="BS44" s="63"/>
      <c r="BT44" s="96">
        <v>51240</v>
      </c>
      <c r="BU44" s="96"/>
      <c r="BV44" s="96"/>
      <c r="BW44" s="90">
        <v>78953</v>
      </c>
      <c r="BX44" s="90"/>
    </row>
    <row r="45" spans="1:76" s="3" customFormat="1" x14ac:dyDescent="0.25">
      <c r="A45" s="4">
        <v>862</v>
      </c>
      <c r="B45" s="43" t="s">
        <v>38</v>
      </c>
      <c r="C45" s="77">
        <f t="shared" si="0"/>
        <v>58038950</v>
      </c>
      <c r="D45" s="61">
        <v>52741068</v>
      </c>
      <c r="E45" s="60"/>
      <c r="F45" s="63">
        <f>26304+7794+20531+26841+3358+8098+18000+15078+8787+3156</f>
        <v>137947</v>
      </c>
      <c r="G45" s="119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63"/>
      <c r="AD45" s="63">
        <v>16419</v>
      </c>
      <c r="AE45" s="63"/>
      <c r="AF45" s="63"/>
      <c r="AG45" s="63">
        <v>75834</v>
      </c>
      <c r="AH45" s="63">
        <v>266688</v>
      </c>
      <c r="AI45" s="63">
        <v>9048</v>
      </c>
      <c r="AJ45" s="61">
        <v>38735</v>
      </c>
      <c r="AK45" s="63"/>
      <c r="AL45" s="61">
        <v>97910</v>
      </c>
      <c r="AM45" s="63"/>
      <c r="AN45" s="61">
        <v>2000</v>
      </c>
      <c r="AO45" s="61"/>
      <c r="AP45" s="61"/>
      <c r="AQ45" s="61"/>
      <c r="AR45" s="61"/>
      <c r="AS45" s="118"/>
      <c r="AT45" s="61"/>
      <c r="AU45" s="63">
        <v>983286</v>
      </c>
      <c r="AV45" s="63">
        <v>161532</v>
      </c>
      <c r="AW45" s="63">
        <v>-10694</v>
      </c>
      <c r="AX45" s="63">
        <v>88853</v>
      </c>
      <c r="AY45" s="63"/>
      <c r="AZ45" s="63">
        <v>100000</v>
      </c>
      <c r="BA45" s="63">
        <v>503657</v>
      </c>
      <c r="BB45" s="63">
        <v>-15852</v>
      </c>
      <c r="BC45" s="63"/>
      <c r="BD45" s="63"/>
      <c r="BE45" s="63">
        <v>1</v>
      </c>
      <c r="BF45" s="63"/>
      <c r="BG45" s="63"/>
      <c r="BH45" s="63"/>
      <c r="BI45" s="63"/>
      <c r="BJ45" s="63"/>
      <c r="BK45" s="63"/>
      <c r="BL45" s="63"/>
      <c r="BM45" s="63">
        <v>12825</v>
      </c>
      <c r="BN45" s="63"/>
      <c r="BO45" s="64">
        <v>28482</v>
      </c>
      <c r="BP45" s="65"/>
      <c r="BQ45" s="63"/>
      <c r="BR45" s="63"/>
      <c r="BS45" s="63"/>
      <c r="BT45" s="96">
        <v>908571</v>
      </c>
      <c r="BU45" s="96">
        <v>524</v>
      </c>
      <c r="BV45" s="96"/>
      <c r="BW45" s="90">
        <v>154609</v>
      </c>
      <c r="BX45" s="90"/>
    </row>
    <row r="46" spans="1:76" s="3" customFormat="1" x14ac:dyDescent="0.25">
      <c r="A46" s="4">
        <v>864</v>
      </c>
      <c r="B46" s="43" t="s">
        <v>39</v>
      </c>
      <c r="C46" s="77">
        <f t="shared" si="0"/>
        <v>24295535</v>
      </c>
      <c r="D46" s="61">
        <v>21667359</v>
      </c>
      <c r="E46" s="60"/>
      <c r="F46" s="63">
        <f>67774+7183+86215+38163+27685+44060+63955+330+18981+1815+48332+75008+7370+6749+37511</f>
        <v>531131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63"/>
      <c r="AD46" s="63"/>
      <c r="AE46" s="63"/>
      <c r="AF46" s="63"/>
      <c r="AG46" s="63">
        <v>72149</v>
      </c>
      <c r="AH46" s="63">
        <v>253730</v>
      </c>
      <c r="AI46" s="63">
        <v>15516</v>
      </c>
      <c r="AJ46" s="61">
        <v>45169</v>
      </c>
      <c r="AK46" s="63"/>
      <c r="AL46" s="61">
        <v>176000</v>
      </c>
      <c r="AM46" s="63"/>
      <c r="AN46" s="61">
        <v>3351</v>
      </c>
      <c r="AO46" s="61"/>
      <c r="AP46" s="61"/>
      <c r="AQ46" s="61"/>
      <c r="AR46" s="61"/>
      <c r="AS46" s="118"/>
      <c r="AT46" s="61">
        <v>141690</v>
      </c>
      <c r="AU46" s="63"/>
      <c r="AV46" s="63">
        <v>162884</v>
      </c>
      <c r="AW46" s="63">
        <v>-93034</v>
      </c>
      <c r="AX46" s="63">
        <v>38000</v>
      </c>
      <c r="AY46" s="63"/>
      <c r="AZ46" s="63">
        <v>100000</v>
      </c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>
        <v>8956</v>
      </c>
      <c r="BN46" s="63"/>
      <c r="BO46" s="64">
        <v>23417</v>
      </c>
      <c r="BP46" s="65"/>
      <c r="BQ46" s="63"/>
      <c r="BR46" s="63"/>
      <c r="BS46" s="63"/>
      <c r="BT46" s="96"/>
      <c r="BU46" s="96"/>
      <c r="BV46" s="96"/>
      <c r="BW46" s="90"/>
      <c r="BX46" s="90"/>
    </row>
    <row r="47" spans="1:76" s="3" customFormat="1" x14ac:dyDescent="0.25">
      <c r="A47" s="4">
        <v>866</v>
      </c>
      <c r="B47" s="43" t="s">
        <v>40</v>
      </c>
      <c r="C47" s="77">
        <f t="shared" si="0"/>
        <v>26169739.003800001</v>
      </c>
      <c r="D47" s="61">
        <v>22256764</v>
      </c>
      <c r="E47" s="60"/>
      <c r="F47" s="63">
        <f>7568+9257+3729+3124+1650+1681+2160+770+40700+1716</f>
        <v>72355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63"/>
      <c r="AD47" s="63"/>
      <c r="AE47" s="63"/>
      <c r="AF47" s="63">
        <v>65145</v>
      </c>
      <c r="AG47" s="63">
        <v>59624</v>
      </c>
      <c r="AH47" s="63">
        <v>209683</v>
      </c>
      <c r="AI47" s="63">
        <v>52659</v>
      </c>
      <c r="AJ47" s="61">
        <v>35361</v>
      </c>
      <c r="AK47" s="63"/>
      <c r="AL47" s="61">
        <v>157584</v>
      </c>
      <c r="AM47" s="63"/>
      <c r="AN47" s="61"/>
      <c r="AO47" s="61"/>
      <c r="AP47" s="61"/>
      <c r="AQ47" s="61"/>
      <c r="AR47" s="61"/>
      <c r="AS47" s="118"/>
      <c r="AT47" s="61"/>
      <c r="AU47" s="63"/>
      <c r="AV47" s="63">
        <v>1428</v>
      </c>
      <c r="AX47" s="63"/>
      <c r="AY47" s="120"/>
      <c r="AZ47" s="63"/>
      <c r="BA47" s="63"/>
      <c r="BB47" s="63"/>
      <c r="BC47" s="63">
        <v>77</v>
      </c>
      <c r="BD47" s="63"/>
      <c r="BE47" s="63"/>
      <c r="BF47" s="63"/>
      <c r="BG47" s="63"/>
      <c r="BH47" s="63">
        <v>194000</v>
      </c>
      <c r="BI47" s="63"/>
      <c r="BJ47" s="63"/>
      <c r="BK47" s="63"/>
      <c r="BL47" s="63"/>
      <c r="BM47" s="63">
        <v>23726</v>
      </c>
      <c r="BN47" s="63"/>
      <c r="BO47" s="64">
        <v>23501</v>
      </c>
      <c r="BP47" s="65"/>
      <c r="BQ47" s="63"/>
      <c r="BR47" s="63"/>
      <c r="BS47" s="63"/>
      <c r="BT47" s="96">
        <v>404992.00380000001</v>
      </c>
      <c r="BU47" s="96"/>
      <c r="BV47" s="96"/>
      <c r="BW47" s="90">
        <v>141477</v>
      </c>
      <c r="BX47" s="90"/>
    </row>
    <row r="48" spans="1:76" s="3" customFormat="1" x14ac:dyDescent="0.25">
      <c r="A48" s="4">
        <v>868</v>
      </c>
      <c r="B48" s="43" t="s">
        <v>41</v>
      </c>
      <c r="C48" s="77">
        <f t="shared" si="0"/>
        <v>9521358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63"/>
      <c r="AD48" s="63"/>
      <c r="AE48" s="63"/>
      <c r="AF48" s="63"/>
      <c r="AG48" s="63">
        <v>24829</v>
      </c>
      <c r="AH48" s="63">
        <v>87318</v>
      </c>
      <c r="AI48" s="63"/>
      <c r="AJ48" s="61"/>
      <c r="AK48" s="63"/>
      <c r="AL48" s="61"/>
      <c r="AM48" s="63">
        <v>256616</v>
      </c>
      <c r="AN48" s="61"/>
      <c r="AO48" s="61"/>
      <c r="AP48" s="61"/>
      <c r="AQ48" s="61"/>
      <c r="AR48" s="61"/>
      <c r="AS48" s="118"/>
      <c r="AT48" s="61"/>
      <c r="AU48" s="63"/>
      <c r="AV48" s="63">
        <v>68619</v>
      </c>
      <c r="AW48" s="63">
        <v>-40</v>
      </c>
      <c r="AX48" s="63"/>
      <c r="AY48" s="63"/>
      <c r="AZ48" s="63"/>
      <c r="BA48" s="63"/>
      <c r="BB48" s="63"/>
      <c r="BC48" s="63"/>
      <c r="BD48" s="63"/>
      <c r="BE48" s="63">
        <v>12904</v>
      </c>
      <c r="BF48" s="63"/>
      <c r="BG48" s="63">
        <v>48058</v>
      </c>
      <c r="BH48" s="63"/>
      <c r="BI48" s="63"/>
      <c r="BJ48" s="63"/>
      <c r="BK48" s="63"/>
      <c r="BL48" s="63"/>
      <c r="BM48" s="63">
        <v>7385</v>
      </c>
      <c r="BN48" s="63">
        <v>4</v>
      </c>
      <c r="BO48" s="64">
        <v>20913</v>
      </c>
      <c r="BP48" s="65"/>
      <c r="BQ48" s="63"/>
      <c r="BR48" s="63"/>
      <c r="BS48" s="63"/>
      <c r="BT48" s="96">
        <v>7430</v>
      </c>
      <c r="BU48" s="96"/>
      <c r="BV48" s="96"/>
      <c r="BW48" s="90">
        <v>41513</v>
      </c>
      <c r="BX48" s="90"/>
    </row>
    <row r="49" spans="1:76" s="3" customFormat="1" x14ac:dyDescent="0.25">
      <c r="A49" s="4">
        <v>870</v>
      </c>
      <c r="B49" s="43" t="s">
        <v>42</v>
      </c>
      <c r="C49" s="77">
        <f t="shared" si="0"/>
        <v>27946526</v>
      </c>
      <c r="D49" s="61">
        <v>25056427</v>
      </c>
      <c r="E49" s="60"/>
      <c r="F49" s="63">
        <f>5280+23421+10340</f>
        <v>39041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63"/>
      <c r="AD49" s="63"/>
      <c r="AE49" s="63"/>
      <c r="AF49" s="63"/>
      <c r="AG49" s="63">
        <v>74614</v>
      </c>
      <c r="AH49" s="63">
        <v>262401</v>
      </c>
      <c r="AI49" s="63">
        <v>27764</v>
      </c>
      <c r="AJ49" s="61">
        <v>39275</v>
      </c>
      <c r="AK49" s="63"/>
      <c r="AL49" s="61">
        <v>188854</v>
      </c>
      <c r="AM49" s="63"/>
      <c r="AN49" s="61">
        <v>6000</v>
      </c>
      <c r="AO49" s="61"/>
      <c r="AP49" s="61"/>
      <c r="AQ49" s="61"/>
      <c r="AR49" s="61"/>
      <c r="AS49" s="118"/>
      <c r="AT49" s="61"/>
      <c r="AU49" s="63"/>
      <c r="AV49" s="63">
        <v>2527</v>
      </c>
      <c r="AW49" s="63">
        <v>-2527</v>
      </c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>
        <v>194000</v>
      </c>
      <c r="BI49" s="63"/>
      <c r="BJ49" s="63"/>
      <c r="BK49" s="63"/>
      <c r="BL49" s="63"/>
      <c r="BM49" s="63">
        <v>33827</v>
      </c>
      <c r="BN49" s="63"/>
      <c r="BO49" s="64">
        <v>24096</v>
      </c>
      <c r="BP49" s="65"/>
      <c r="BQ49" s="63"/>
      <c r="BR49" s="63"/>
      <c r="BS49" s="63"/>
      <c r="BT49" s="96">
        <v>58164</v>
      </c>
      <c r="BU49" s="96"/>
      <c r="BV49" s="96"/>
      <c r="BW49" s="90">
        <v>126567</v>
      </c>
      <c r="BX49" s="90"/>
    </row>
    <row r="50" spans="1:76" s="3" customFormat="1" x14ac:dyDescent="0.25">
      <c r="A50" s="4">
        <v>872</v>
      </c>
      <c r="B50" s="43" t="s">
        <v>43</v>
      </c>
      <c r="C50" s="77">
        <f t="shared" si="0"/>
        <v>15979049</v>
      </c>
      <c r="D50" s="61">
        <v>14534360</v>
      </c>
      <c r="E50" s="60"/>
      <c r="F50" s="63">
        <f>34298+4950+4125+12320</f>
        <v>55693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>
        <v>24885</v>
      </c>
      <c r="AH50" s="63">
        <v>87514</v>
      </c>
      <c r="AI50" s="63"/>
      <c r="AJ50" s="61">
        <v>33432</v>
      </c>
      <c r="AK50" s="63"/>
      <c r="AL50" s="61">
        <v>170000</v>
      </c>
      <c r="AM50" s="63"/>
      <c r="AN50" s="61"/>
      <c r="AO50" s="61"/>
      <c r="AP50" s="61"/>
      <c r="AQ50" s="61"/>
      <c r="AR50" s="61"/>
      <c r="AS50" s="118"/>
      <c r="AT50" s="61"/>
      <c r="AU50" s="63"/>
      <c r="AV50" s="63">
        <v>346525</v>
      </c>
      <c r="AW50" s="63">
        <v>-38253</v>
      </c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>
        <v>7237</v>
      </c>
      <c r="BN50" s="63"/>
      <c r="BO50" s="64">
        <v>22009</v>
      </c>
      <c r="BP50" s="65"/>
      <c r="BQ50" s="63"/>
      <c r="BR50" s="63"/>
      <c r="BS50" s="63"/>
      <c r="BT50" s="96">
        <v>202308</v>
      </c>
      <c r="BU50" s="96"/>
      <c r="BV50" s="96"/>
      <c r="BW50" s="90">
        <v>93771</v>
      </c>
      <c r="BX50" s="90"/>
    </row>
    <row r="51" spans="1:76" s="3" customFormat="1" x14ac:dyDescent="0.25">
      <c r="A51" s="4">
        <v>874</v>
      </c>
      <c r="B51" s="43" t="s">
        <v>44</v>
      </c>
      <c r="C51" s="77">
        <f t="shared" si="0"/>
        <v>59846257</v>
      </c>
      <c r="D51" s="61">
        <v>55026313</v>
      </c>
      <c r="E51" s="60"/>
      <c r="F51" s="63">
        <f>58954-5960+18375+7920+13244+7730-4554+11043+12487+1312+338+2629</f>
        <v>123518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63"/>
      <c r="AD51" s="63">
        <v>29854</v>
      </c>
      <c r="AE51" s="63"/>
      <c r="AF51" s="63"/>
      <c r="AG51" s="63">
        <v>114205</v>
      </c>
      <c r="AH51" s="63">
        <v>401632</v>
      </c>
      <c r="AI51" s="63">
        <v>6972</v>
      </c>
      <c r="AJ51" s="61"/>
      <c r="AK51" s="63"/>
      <c r="AL51" s="61">
        <v>182458</v>
      </c>
      <c r="AM51" s="63"/>
      <c r="AN51" s="61">
        <v>16000</v>
      </c>
      <c r="AO51" s="61"/>
      <c r="AP51" s="61"/>
      <c r="AQ51" s="61"/>
      <c r="AR51" s="61"/>
      <c r="AS51" s="118"/>
      <c r="AT51" s="61"/>
      <c r="AU51" s="63"/>
      <c r="AV51" s="63">
        <v>61976</v>
      </c>
      <c r="AW51" s="63">
        <v>-31927</v>
      </c>
      <c r="AX51" s="63">
        <v>24875</v>
      </c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>
        <v>28677</v>
      </c>
      <c r="BN51" s="63"/>
      <c r="BO51" s="64">
        <v>28256</v>
      </c>
      <c r="BP51" s="65"/>
      <c r="BQ51" s="63"/>
      <c r="BR51" s="63"/>
      <c r="BS51" s="63"/>
      <c r="BT51" s="96">
        <v>258225</v>
      </c>
      <c r="BU51" s="96"/>
      <c r="BV51" s="96"/>
      <c r="BW51" s="90">
        <v>136185</v>
      </c>
      <c r="BX51" s="90"/>
    </row>
    <row r="52" spans="1:76" s="3" customFormat="1" x14ac:dyDescent="0.25">
      <c r="A52" s="4">
        <v>876</v>
      </c>
      <c r="B52" s="43" t="s">
        <v>45</v>
      </c>
      <c r="C52" s="77">
        <f t="shared" si="0"/>
        <v>20183374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>
        <v>92121</v>
      </c>
      <c r="AH52" s="63">
        <v>323967</v>
      </c>
      <c r="AI52" s="63"/>
      <c r="AJ52" s="61"/>
      <c r="AK52" s="63"/>
      <c r="AL52" s="61">
        <v>172230</v>
      </c>
      <c r="AM52" s="63"/>
      <c r="AN52" s="61"/>
      <c r="AO52" s="61"/>
      <c r="AP52" s="61"/>
      <c r="AQ52" s="61"/>
      <c r="AR52" s="61"/>
      <c r="AS52" s="118"/>
      <c r="AT52" s="61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>
        <v>13993</v>
      </c>
      <c r="BN52" s="63"/>
      <c r="BO52" s="64">
        <v>22676</v>
      </c>
      <c r="BP52" s="65"/>
      <c r="BQ52" s="63"/>
      <c r="BR52" s="63"/>
      <c r="BS52" s="63"/>
      <c r="BT52" s="96">
        <v>291407</v>
      </c>
      <c r="BU52" s="96"/>
      <c r="BV52" s="96"/>
      <c r="BW52" s="90">
        <v>103782</v>
      </c>
      <c r="BX52" s="90"/>
    </row>
    <row r="53" spans="1:76" s="3" customFormat="1" x14ac:dyDescent="0.25">
      <c r="A53" s="4">
        <v>878</v>
      </c>
      <c r="B53" s="43" t="s">
        <v>46</v>
      </c>
      <c r="C53" s="77">
        <f t="shared" si="0"/>
        <v>32454737</v>
      </c>
      <c r="D53" s="61">
        <v>29834665</v>
      </c>
      <c r="E53" s="60"/>
      <c r="F53" s="63">
        <f>6303+3755+4472+2244+14988-165+5750+6721+2409</f>
        <v>46477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63"/>
      <c r="AD53" s="63"/>
      <c r="AE53" s="63"/>
      <c r="AF53" s="63">
        <v>4885</v>
      </c>
      <c r="AG53" s="63">
        <v>46844</v>
      </c>
      <c r="AH53" s="63">
        <v>164740</v>
      </c>
      <c r="AI53" s="63">
        <v>11155</v>
      </c>
      <c r="AJ53" s="61">
        <v>38249</v>
      </c>
      <c r="AK53" s="63"/>
      <c r="AL53" s="61">
        <v>80920</v>
      </c>
      <c r="AM53" s="63"/>
      <c r="AN53" s="61">
        <v>6000</v>
      </c>
      <c r="AO53" s="61"/>
      <c r="AP53" s="61"/>
      <c r="AQ53" s="61"/>
      <c r="AR53" s="61"/>
      <c r="AS53" s="118"/>
      <c r="AT53" s="61"/>
      <c r="AU53" s="63"/>
      <c r="AV53" s="63">
        <v>13757</v>
      </c>
      <c r="AW53" s="63"/>
      <c r="AX53" s="63"/>
      <c r="AY53" s="63"/>
      <c r="AZ53" s="63"/>
      <c r="BA53" s="63"/>
      <c r="BB53" s="63"/>
      <c r="BC53" s="63">
        <v>58205</v>
      </c>
      <c r="BD53" s="119">
        <v>-810</v>
      </c>
      <c r="BE53" s="63">
        <v>802</v>
      </c>
      <c r="BF53" s="63"/>
      <c r="BG53" s="63"/>
      <c r="BH53" s="63">
        <v>194000</v>
      </c>
      <c r="BI53" s="63"/>
      <c r="BJ53" s="63"/>
      <c r="BK53" s="63"/>
      <c r="BL53" s="63"/>
      <c r="BM53" s="63">
        <v>17164</v>
      </c>
      <c r="BN53" s="63">
        <v>2</v>
      </c>
      <c r="BO53" s="64">
        <v>24682</v>
      </c>
      <c r="BP53" s="65"/>
      <c r="BQ53" s="63"/>
      <c r="BR53" s="63"/>
      <c r="BS53" s="63"/>
      <c r="BT53" s="96">
        <v>216000</v>
      </c>
      <c r="BU53" s="96"/>
      <c r="BV53" s="96"/>
      <c r="BW53" s="90">
        <v>128519</v>
      </c>
      <c r="BX53" s="90"/>
    </row>
    <row r="54" spans="1:76" s="3" customFormat="1" x14ac:dyDescent="0.25">
      <c r="A54" s="4">
        <v>800</v>
      </c>
      <c r="B54" s="43" t="s">
        <v>47</v>
      </c>
      <c r="C54" s="77">
        <f t="shared" si="0"/>
        <v>31964051</v>
      </c>
      <c r="D54" s="61">
        <v>28263652</v>
      </c>
      <c r="E54" s="60"/>
      <c r="F54" s="63">
        <f>83957+82856+12052+9763+94142+74751+27453+2569+13275</f>
        <v>400818</v>
      </c>
      <c r="G54" s="119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63"/>
      <c r="AD54" s="63"/>
      <c r="AE54" s="63"/>
      <c r="AF54" s="63"/>
      <c r="AG54" s="63">
        <v>94878</v>
      </c>
      <c r="AH54" s="63">
        <v>333664</v>
      </c>
      <c r="AI54" s="63">
        <v>32456</v>
      </c>
      <c r="AJ54" s="61">
        <v>59534</v>
      </c>
      <c r="AK54" s="63"/>
      <c r="AL54" s="61">
        <v>174323</v>
      </c>
      <c r="AM54" s="63"/>
      <c r="AN54" s="61">
        <v>8250</v>
      </c>
      <c r="AO54" s="61">
        <v>-2000</v>
      </c>
      <c r="AP54" s="61"/>
      <c r="AQ54" s="61"/>
      <c r="AR54" s="61"/>
      <c r="AS54" s="118"/>
      <c r="AT54" s="61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>
        <v>194000</v>
      </c>
      <c r="BI54" s="63"/>
      <c r="BJ54" s="63"/>
      <c r="BK54" s="63"/>
      <c r="BL54" s="63"/>
      <c r="BM54" s="63">
        <v>17726</v>
      </c>
      <c r="BN54" s="63"/>
      <c r="BO54" s="64">
        <v>24056</v>
      </c>
      <c r="BP54" s="65"/>
      <c r="BQ54" s="63"/>
      <c r="BR54" s="63"/>
      <c r="BS54" s="63"/>
      <c r="BT54" s="96">
        <v>395681</v>
      </c>
      <c r="BU54" s="96"/>
      <c r="BV54" s="96"/>
      <c r="BW54" s="90">
        <v>119895</v>
      </c>
      <c r="BX54" s="90"/>
    </row>
    <row r="55" spans="1:76" s="3" customFormat="1" x14ac:dyDescent="0.25">
      <c r="A55" s="4">
        <v>880</v>
      </c>
      <c r="B55" s="43" t="s">
        <v>48</v>
      </c>
      <c r="C55" s="77">
        <f t="shared" si="0"/>
        <v>17904239</v>
      </c>
      <c r="D55" s="61">
        <v>15826176</v>
      </c>
      <c r="E55" s="60"/>
      <c r="F55" s="63">
        <f>4258+8960+14512</f>
        <v>27730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>
        <v>65236</v>
      </c>
      <c r="AH55" s="63">
        <v>229418</v>
      </c>
      <c r="AI55" s="63">
        <v>62359</v>
      </c>
      <c r="AJ55" s="61"/>
      <c r="AK55" s="63"/>
      <c r="AL55" s="61">
        <v>190000</v>
      </c>
      <c r="AM55" s="63"/>
      <c r="AN55" s="61">
        <v>21285</v>
      </c>
      <c r="AO55" s="61"/>
      <c r="AP55" s="61"/>
      <c r="AQ55" s="61"/>
      <c r="AR55" s="61"/>
      <c r="AS55" s="118"/>
      <c r="AT55" s="61"/>
      <c r="AU55" s="63"/>
      <c r="AV55" s="63"/>
      <c r="AW55" s="63"/>
      <c r="AX55" s="63">
        <v>19000</v>
      </c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>
        <v>9496</v>
      </c>
      <c r="BN55" s="63"/>
      <c r="BO55" s="64">
        <v>22360</v>
      </c>
      <c r="BP55" s="65"/>
      <c r="BQ55" s="63"/>
      <c r="BR55" s="63"/>
      <c r="BS55" s="63"/>
      <c r="BT55" s="96">
        <v>215470</v>
      </c>
      <c r="BU55" s="96"/>
      <c r="BV55" s="96"/>
      <c r="BW55" s="90">
        <v>105375</v>
      </c>
      <c r="BX55" s="90"/>
    </row>
    <row r="56" spans="1:76" s="3" customFormat="1" x14ac:dyDescent="0.25">
      <c r="A56" s="4">
        <v>882</v>
      </c>
      <c r="B56" s="43" t="s">
        <v>49</v>
      </c>
      <c r="C56" s="77">
        <f t="shared" si="0"/>
        <v>22880307</v>
      </c>
      <c r="D56" s="61">
        <v>20151376</v>
      </c>
      <c r="E56" s="60"/>
      <c r="F56" s="63">
        <f>5280+675+12320+142+1978+10120</f>
        <v>30515</v>
      </c>
      <c r="G56" s="119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63"/>
      <c r="AD56" s="63"/>
      <c r="AE56" s="63"/>
      <c r="AF56" s="63"/>
      <c r="AG56" s="63">
        <v>31495</v>
      </c>
      <c r="AH56" s="63">
        <v>110762</v>
      </c>
      <c r="AI56" s="63">
        <v>8865</v>
      </c>
      <c r="AJ56" s="61">
        <v>33794</v>
      </c>
      <c r="AK56" s="63"/>
      <c r="AL56" s="61">
        <v>152992</v>
      </c>
      <c r="AM56" s="63">
        <v>7</v>
      </c>
      <c r="AN56" s="61"/>
      <c r="AO56" s="61"/>
      <c r="AP56" s="61"/>
      <c r="AQ56" s="61"/>
      <c r="AR56" s="61"/>
      <c r="AS56" s="118"/>
      <c r="AT56" s="61"/>
      <c r="AU56" s="63"/>
      <c r="AV56" s="63">
        <v>85630</v>
      </c>
      <c r="AW56" s="63">
        <v>-10615</v>
      </c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>
        <v>84029</v>
      </c>
      <c r="BK56" s="63">
        <v>27508</v>
      </c>
      <c r="BL56" s="63">
        <v>574424</v>
      </c>
      <c r="BM56" s="63">
        <v>13524</v>
      </c>
      <c r="BN56" s="63"/>
      <c r="BO56" s="64">
        <v>23056</v>
      </c>
      <c r="BP56" s="65"/>
      <c r="BQ56" s="63"/>
      <c r="BR56" s="63"/>
      <c r="BS56" s="63"/>
      <c r="BT56" s="96">
        <v>152725</v>
      </c>
      <c r="BU56" s="96"/>
      <c r="BV56" s="96"/>
      <c r="BW56" s="90">
        <v>39156</v>
      </c>
      <c r="BX56" s="90"/>
    </row>
    <row r="57" spans="1:76" s="3" customFormat="1" x14ac:dyDescent="0.25">
      <c r="A57" s="4">
        <v>883</v>
      </c>
      <c r="B57" s="43" t="s">
        <v>50</v>
      </c>
      <c r="C57" s="77">
        <f t="shared" si="0"/>
        <v>22409271</v>
      </c>
      <c r="D57" s="61">
        <v>21206796</v>
      </c>
      <c r="E57" s="60"/>
      <c r="F57" s="63"/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63"/>
      <c r="AD57" s="63"/>
      <c r="AE57" s="63"/>
      <c r="AF57" s="63"/>
      <c r="AG57" s="63">
        <v>48799</v>
      </c>
      <c r="AH57" s="63">
        <v>171613</v>
      </c>
      <c r="AI57" s="63">
        <v>21488</v>
      </c>
      <c r="AJ57" s="61"/>
      <c r="AK57" s="63"/>
      <c r="AL57" s="61"/>
      <c r="AM57" s="63"/>
      <c r="AN57" s="61">
        <v>5435</v>
      </c>
      <c r="AO57" s="61"/>
      <c r="AP57" s="61"/>
      <c r="AQ57" s="61"/>
      <c r="AR57" s="61"/>
      <c r="AS57" s="61"/>
      <c r="AT57" s="61"/>
      <c r="AU57" s="63"/>
      <c r="AV57" s="63">
        <v>51079</v>
      </c>
      <c r="AW57" s="63">
        <v>-46868</v>
      </c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>
        <v>194000</v>
      </c>
      <c r="BI57" s="63"/>
      <c r="BJ57" s="63"/>
      <c r="BK57" s="63"/>
      <c r="BL57" s="63"/>
      <c r="BM57" s="63">
        <v>16892</v>
      </c>
      <c r="BN57" s="63"/>
      <c r="BO57" s="64">
        <v>23174</v>
      </c>
      <c r="BP57" s="65"/>
      <c r="BQ57" s="63"/>
      <c r="BR57" s="63"/>
      <c r="BS57" s="63"/>
      <c r="BT57" s="96">
        <v>96113</v>
      </c>
      <c r="BU57" s="96"/>
      <c r="BV57" s="96"/>
      <c r="BW57" s="90">
        <v>63103</v>
      </c>
      <c r="BX57" s="90"/>
    </row>
    <row r="58" spans="1:76" s="3" customFormat="1" x14ac:dyDescent="0.25">
      <c r="A58" s="4">
        <v>884</v>
      </c>
      <c r="B58" s="43" t="s">
        <v>51</v>
      </c>
      <c r="C58" s="77">
        <f t="shared" si="0"/>
        <v>26617703</v>
      </c>
      <c r="D58" s="61">
        <v>23281089</v>
      </c>
      <c r="E58" s="60"/>
      <c r="F58" s="63">
        <f>5182+4290+3881+2086+1568</f>
        <v>17007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63"/>
      <c r="AD58" s="63">
        <v>34166</v>
      </c>
      <c r="AE58" s="63"/>
      <c r="AF58" s="63"/>
      <c r="AG58" s="63">
        <v>52789</v>
      </c>
      <c r="AH58" s="63">
        <v>185647</v>
      </c>
      <c r="AI58" s="63">
        <v>15627</v>
      </c>
      <c r="AJ58" s="61"/>
      <c r="AK58" s="63"/>
      <c r="AL58" s="61"/>
      <c r="AM58" s="63">
        <v>1131275</v>
      </c>
      <c r="AN58" s="61"/>
      <c r="AO58" s="61"/>
      <c r="AP58" s="61"/>
      <c r="AQ58" s="61"/>
      <c r="AR58" s="61"/>
      <c r="AS58" s="61"/>
      <c r="AT58" s="61"/>
      <c r="AU58" s="63"/>
      <c r="AV58" s="63">
        <v>202918</v>
      </c>
      <c r="AW58" s="63"/>
      <c r="AX58" s="63">
        <v>48000</v>
      </c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>
        <v>12422</v>
      </c>
      <c r="BN58" s="63"/>
      <c r="BO58" s="64">
        <v>23490</v>
      </c>
      <c r="BP58" s="65"/>
      <c r="BQ58" s="63"/>
      <c r="BR58" s="63"/>
      <c r="BS58" s="63"/>
      <c r="BT58" s="96">
        <v>412411</v>
      </c>
      <c r="BU58" s="96"/>
      <c r="BV58" s="96"/>
      <c r="BW58" s="90">
        <v>115595</v>
      </c>
      <c r="BX58" s="90"/>
    </row>
    <row r="59" spans="1:76" s="3" customFormat="1" x14ac:dyDescent="0.25">
      <c r="A59" s="4">
        <v>888</v>
      </c>
      <c r="B59" s="43" t="s">
        <v>52</v>
      </c>
      <c r="C59" s="77">
        <f t="shared" si="0"/>
        <v>14257687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63"/>
      <c r="AD59" s="63"/>
      <c r="AE59" s="63"/>
      <c r="AF59" s="63"/>
      <c r="AG59" s="63">
        <v>27622</v>
      </c>
      <c r="AH59" s="63">
        <v>97140</v>
      </c>
      <c r="AI59" s="63">
        <v>6575</v>
      </c>
      <c r="AJ59" s="61">
        <v>34522</v>
      </c>
      <c r="AK59" s="63"/>
      <c r="AL59" s="61">
        <v>123554</v>
      </c>
      <c r="AM59" s="63"/>
      <c r="AN59" s="61"/>
      <c r="AO59" s="61"/>
      <c r="AP59" s="61"/>
      <c r="AQ59" s="61"/>
      <c r="AR59" s="61"/>
      <c r="AS59" s="61"/>
      <c r="AT59" s="61"/>
      <c r="AU59" s="63"/>
      <c r="AV59" s="63">
        <v>1049</v>
      </c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19">
        <v>47796</v>
      </c>
      <c r="BH59" s="63"/>
      <c r="BI59" s="63"/>
      <c r="BJ59" s="63"/>
      <c r="BK59" s="63">
        <v>11634</v>
      </c>
      <c r="BL59" s="63">
        <v>17929</v>
      </c>
      <c r="BM59" s="63">
        <v>5246</v>
      </c>
      <c r="BN59" s="63"/>
      <c r="BO59" s="64">
        <v>21409</v>
      </c>
      <c r="BP59" s="65"/>
      <c r="BQ59" s="63"/>
      <c r="BR59" s="63"/>
      <c r="BS59" s="63"/>
      <c r="BT59" s="96">
        <v>132858</v>
      </c>
      <c r="BU59" s="96"/>
      <c r="BV59" s="96"/>
      <c r="BW59" s="90"/>
      <c r="BX59" s="90"/>
    </row>
    <row r="60" spans="1:76" s="3" customFormat="1" x14ac:dyDescent="0.25">
      <c r="A60" s="4">
        <v>889</v>
      </c>
      <c r="B60" s="43" t="s">
        <v>53</v>
      </c>
      <c r="C60" s="77">
        <f t="shared" si="0"/>
        <v>25658280</v>
      </c>
      <c r="D60" s="61">
        <v>22984220</v>
      </c>
      <c r="E60" s="60"/>
      <c r="F60" s="63">
        <f>825+7656+705+384+80</f>
        <v>9650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>
        <v>400000</v>
      </c>
      <c r="Y60" s="63">
        <v>455924</v>
      </c>
      <c r="Z60" s="63"/>
      <c r="AA60" s="63"/>
      <c r="AB60" s="63"/>
      <c r="AC60" s="63"/>
      <c r="AD60" s="63"/>
      <c r="AE60" s="63"/>
      <c r="AF60" s="63"/>
      <c r="AG60" s="63">
        <v>25099</v>
      </c>
      <c r="AH60" s="63">
        <v>88267</v>
      </c>
      <c r="AI60" s="63">
        <v>17310</v>
      </c>
      <c r="AJ60" s="61">
        <v>33598</v>
      </c>
      <c r="AK60" s="63"/>
      <c r="AL60" s="61"/>
      <c r="AM60" s="63"/>
      <c r="AN60" s="61"/>
      <c r="AO60" s="61"/>
      <c r="AP60" s="61"/>
      <c r="AQ60" s="61"/>
      <c r="AR60" s="61"/>
      <c r="AS60" s="61"/>
      <c r="AT60" s="61"/>
      <c r="AU60" s="63"/>
      <c r="AV60" s="63">
        <v>43571</v>
      </c>
      <c r="AW60" s="63"/>
      <c r="AX60" s="63"/>
      <c r="AY60" s="63"/>
      <c r="AZ60" s="63"/>
      <c r="BA60" s="63">
        <v>510064</v>
      </c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>
        <v>12080</v>
      </c>
      <c r="BN60" s="63"/>
      <c r="BO60" s="64">
        <v>23364</v>
      </c>
      <c r="BP60" s="65"/>
      <c r="BQ60" s="119">
        <v>-13364</v>
      </c>
      <c r="BR60" s="63"/>
      <c r="BS60" s="63"/>
      <c r="BT60" s="96">
        <v>186186</v>
      </c>
      <c r="BU60" s="96"/>
      <c r="BV60" s="96"/>
      <c r="BW60" s="90">
        <v>74218</v>
      </c>
      <c r="BX60" s="90"/>
    </row>
    <row r="61" spans="1:76" s="3" customFormat="1" x14ac:dyDescent="0.25">
      <c r="A61" s="4">
        <v>890</v>
      </c>
      <c r="B61" s="43" t="s">
        <v>54</v>
      </c>
      <c r="C61" s="77">
        <f t="shared" si="0"/>
        <v>181222962</v>
      </c>
      <c r="D61" s="61">
        <v>169372489</v>
      </c>
      <c r="E61" s="60"/>
      <c r="F61" s="63">
        <f>184319+56198+99114+51444+59270+14526+134519+2082+63941+131108+4917+16189+63865+3683+677+2768</f>
        <v>888620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63"/>
      <c r="AD61" s="63"/>
      <c r="AE61" s="63"/>
      <c r="AF61" s="63"/>
      <c r="AG61" s="63">
        <v>423383</v>
      </c>
      <c r="AH61" s="63">
        <v>1488935</v>
      </c>
      <c r="AI61" s="63">
        <v>43405</v>
      </c>
      <c r="AJ61" s="61">
        <v>109773</v>
      </c>
      <c r="AK61" s="63"/>
      <c r="AL61" s="61">
        <v>86298</v>
      </c>
      <c r="AM61" s="63"/>
      <c r="AN61" s="61">
        <v>20117</v>
      </c>
      <c r="AO61" s="61"/>
      <c r="AP61" s="61"/>
      <c r="AQ61" s="61"/>
      <c r="AR61" s="61"/>
      <c r="AS61" s="119">
        <v>-20117</v>
      </c>
      <c r="AT61" s="61"/>
      <c r="AU61" s="63">
        <v>1610780</v>
      </c>
      <c r="AV61" s="63">
        <v>5000</v>
      </c>
      <c r="AW61" s="63">
        <v>-5000</v>
      </c>
      <c r="AX61" s="63"/>
      <c r="AY61" s="63"/>
      <c r="AZ61" s="63"/>
      <c r="BA61" s="63">
        <v>1367411</v>
      </c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>
        <v>72174</v>
      </c>
      <c r="BN61" s="63"/>
      <c r="BO61" s="64">
        <v>48183</v>
      </c>
      <c r="BP61" s="65"/>
      <c r="BQ61" s="63"/>
      <c r="BR61" s="63"/>
      <c r="BS61" s="63"/>
      <c r="BT61" s="96">
        <v>2941932</v>
      </c>
      <c r="BU61" s="112">
        <v>-61449</v>
      </c>
      <c r="BV61" s="112"/>
      <c r="BW61" s="90">
        <v>337231</v>
      </c>
      <c r="BX61" s="90"/>
    </row>
    <row r="62" spans="1:76" s="3" customFormat="1" x14ac:dyDescent="0.25">
      <c r="A62" s="4">
        <v>892</v>
      </c>
      <c r="B62" s="43" t="s">
        <v>55</v>
      </c>
      <c r="C62" s="77">
        <f t="shared" si="0"/>
        <v>28638506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>
        <v>88689</v>
      </c>
      <c r="AH62" s="63">
        <v>311896</v>
      </c>
      <c r="AI62" s="63"/>
      <c r="AJ62" s="61"/>
      <c r="AK62" s="63"/>
      <c r="AL62" s="61">
        <v>93000</v>
      </c>
      <c r="AM62" s="63"/>
      <c r="AN62" s="61">
        <v>8000</v>
      </c>
      <c r="AO62" s="61"/>
      <c r="AP62" s="61"/>
      <c r="AQ62" s="61"/>
      <c r="AR62" s="61"/>
      <c r="AS62" s="61"/>
      <c r="AT62" s="61"/>
      <c r="AU62" s="63"/>
      <c r="AV62" s="63">
        <v>76928</v>
      </c>
      <c r="AW62" s="63">
        <v>-21400</v>
      </c>
      <c r="AX62" s="63"/>
      <c r="AY62" s="63"/>
      <c r="AZ62" s="63"/>
      <c r="BA62" s="63"/>
      <c r="BB62" s="63"/>
      <c r="BC62" s="63"/>
      <c r="BD62" s="63"/>
      <c r="BE62" s="63">
        <v>17172</v>
      </c>
      <c r="BF62" s="63"/>
      <c r="BG62" s="63"/>
      <c r="BH62" s="63"/>
      <c r="BI62" s="63"/>
      <c r="BJ62" s="63"/>
      <c r="BK62" s="63"/>
      <c r="BL62" s="63"/>
      <c r="BM62" s="63">
        <v>12449</v>
      </c>
      <c r="BN62" s="63"/>
      <c r="BO62" s="64">
        <v>24025</v>
      </c>
      <c r="BP62" s="65"/>
      <c r="BQ62" s="63"/>
      <c r="BR62" s="63"/>
      <c r="BS62" s="63"/>
      <c r="BT62" s="96">
        <v>450265</v>
      </c>
      <c r="BU62" s="96"/>
      <c r="BV62" s="96"/>
      <c r="BW62" s="90">
        <v>114420</v>
      </c>
      <c r="BX62" s="90"/>
    </row>
    <row r="63" spans="1:76" s="3" customFormat="1" x14ac:dyDescent="0.25">
      <c r="A63" s="4">
        <v>894</v>
      </c>
      <c r="B63" s="43" t="s">
        <v>56</v>
      </c>
      <c r="C63" s="77">
        <f t="shared" si="0"/>
        <v>17847363</v>
      </c>
      <c r="D63" s="61">
        <v>15649093</v>
      </c>
      <c r="E63" s="60"/>
      <c r="F63" s="63">
        <f>10997+6455+560+3269+29176+1320+16324+11792+4180</f>
        <v>84073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63"/>
      <c r="AD63" s="63"/>
      <c r="AE63" s="63"/>
      <c r="AF63" s="63"/>
      <c r="AG63" s="63">
        <v>44201</v>
      </c>
      <c r="AH63" s="63">
        <v>155445</v>
      </c>
      <c r="AI63" s="63">
        <v>28505</v>
      </c>
      <c r="AJ63" s="61">
        <v>35288</v>
      </c>
      <c r="AK63" s="63"/>
      <c r="AL63" s="61">
        <v>149058</v>
      </c>
      <c r="AM63" s="63"/>
      <c r="AN63" s="61"/>
      <c r="AO63" s="61"/>
      <c r="AP63" s="61"/>
      <c r="AQ63" s="61"/>
      <c r="AR63" s="61"/>
      <c r="AS63" s="61"/>
      <c r="AT63" s="61">
        <v>160922</v>
      </c>
      <c r="AU63" s="63"/>
      <c r="AV63" s="63">
        <v>182544</v>
      </c>
      <c r="AW63" s="63">
        <v>-34629</v>
      </c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>
        <v>140404</v>
      </c>
      <c r="BJ63" s="63"/>
      <c r="BK63" s="63">
        <v>120665</v>
      </c>
      <c r="BL63" s="63"/>
      <c r="BM63" s="63">
        <v>4738</v>
      </c>
      <c r="BN63" s="63"/>
      <c r="BO63" s="64">
        <v>22298</v>
      </c>
      <c r="BP63" s="65"/>
      <c r="BQ63" s="63"/>
      <c r="BR63" s="63"/>
      <c r="BS63" s="63"/>
      <c r="BT63" s="96">
        <v>189756</v>
      </c>
      <c r="BU63" s="96"/>
      <c r="BV63" s="117">
        <v>31919</v>
      </c>
      <c r="BW63" s="90">
        <v>45581</v>
      </c>
      <c r="BX63" s="90"/>
    </row>
    <row r="64" spans="1:76" s="3" customFormat="1" x14ac:dyDescent="0.25">
      <c r="A64" s="4">
        <v>896</v>
      </c>
      <c r="B64" s="43" t="s">
        <v>57</v>
      </c>
      <c r="C64" s="77">
        <f t="shared" si="0"/>
        <v>25452470</v>
      </c>
      <c r="D64" s="61">
        <v>22627802</v>
      </c>
      <c r="E64" s="60"/>
      <c r="F64" s="63">
        <f>96276+67005+7058+66176+660+26289+72780</f>
        <v>336244</v>
      </c>
      <c r="G64" s="119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63"/>
      <c r="AD64" s="63"/>
      <c r="AE64" s="63"/>
      <c r="AF64" s="63"/>
      <c r="AG64" s="63">
        <v>42717</v>
      </c>
      <c r="AH64" s="63">
        <v>150225</v>
      </c>
      <c r="AI64" s="63">
        <v>22609</v>
      </c>
      <c r="AJ64" s="61">
        <v>36308</v>
      </c>
      <c r="AK64" s="63"/>
      <c r="AL64" s="61">
        <v>190000</v>
      </c>
      <c r="AM64" s="63"/>
      <c r="AN64" s="61">
        <v>17276</v>
      </c>
      <c r="AO64" s="61"/>
      <c r="AP64" s="61">
        <v>2250</v>
      </c>
      <c r="AQ64" s="61"/>
      <c r="AR64" s="61"/>
      <c r="AS64" s="61"/>
      <c r="AT64" s="61"/>
      <c r="AU64" s="63"/>
      <c r="AV64" s="63">
        <v>184259</v>
      </c>
      <c r="AW64" s="63">
        <v>-40757</v>
      </c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>
        <v>194000</v>
      </c>
      <c r="BI64" s="63"/>
      <c r="BJ64" s="63"/>
      <c r="BK64" s="63">
        <v>12161</v>
      </c>
      <c r="BL64" s="63">
        <v>22411</v>
      </c>
      <c r="BM64" s="63">
        <v>17633</v>
      </c>
      <c r="BN64" s="63"/>
      <c r="BO64" s="64">
        <v>23504</v>
      </c>
      <c r="BP64" s="65"/>
      <c r="BQ64" s="63"/>
      <c r="BR64" s="63"/>
      <c r="BS64" s="63"/>
      <c r="BT64" s="96">
        <v>434720</v>
      </c>
      <c r="BU64" s="96"/>
      <c r="BV64" s="96"/>
      <c r="BW64" s="90">
        <v>73758</v>
      </c>
      <c r="BX64" s="90"/>
    </row>
    <row r="65" spans="1:76" s="3" customFormat="1" x14ac:dyDescent="0.25">
      <c r="A65" s="4">
        <v>898</v>
      </c>
      <c r="B65" s="43" t="s">
        <v>58</v>
      </c>
      <c r="C65" s="77">
        <f t="shared" si="0"/>
        <v>27555505</v>
      </c>
      <c r="D65" s="63">
        <v>25877945</v>
      </c>
      <c r="E65" s="62"/>
      <c r="F65" s="63">
        <f>3525+198+2357+28+16382+1914+341+32291+848+360+7765+66+660</f>
        <v>66735</v>
      </c>
      <c r="G65" s="119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63"/>
      <c r="AD65" s="63"/>
      <c r="AE65" s="63"/>
      <c r="AF65" s="63"/>
      <c r="AG65" s="63">
        <v>29107</v>
      </c>
      <c r="AH65" s="63">
        <v>102361</v>
      </c>
      <c r="AI65" s="63"/>
      <c r="AJ65" s="63"/>
      <c r="AK65" s="63"/>
      <c r="AL65" s="63">
        <v>88472</v>
      </c>
      <c r="AM65" s="63">
        <v>1</v>
      </c>
      <c r="AN65" s="63"/>
      <c r="AO65" s="63"/>
      <c r="AP65" s="63"/>
      <c r="AQ65" s="63"/>
      <c r="AR65" s="63"/>
      <c r="AS65" s="63"/>
      <c r="AT65" s="63"/>
      <c r="AU65" s="63"/>
      <c r="AV65" s="63">
        <v>100916</v>
      </c>
      <c r="AW65" s="63">
        <v>-25500</v>
      </c>
      <c r="AX65" s="63"/>
      <c r="AY65" s="63"/>
      <c r="AZ65" s="63"/>
      <c r="BA65" s="63">
        <v>384309</v>
      </c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>
        <v>6228</v>
      </c>
      <c r="BN65" s="63"/>
      <c r="BO65" s="64">
        <v>22076</v>
      </c>
      <c r="BP65" s="65"/>
      <c r="BQ65" s="63"/>
      <c r="BR65" s="63"/>
      <c r="BS65" s="63"/>
      <c r="BT65" s="96">
        <v>38379</v>
      </c>
      <c r="BU65" s="96"/>
      <c r="BV65" s="96"/>
      <c r="BW65" s="90">
        <v>59308</v>
      </c>
      <c r="BX65" s="90"/>
    </row>
    <row r="66" spans="1:76" s="3" customFormat="1" ht="15.75" thickBot="1" x14ac:dyDescent="0.3">
      <c r="A66" s="52"/>
      <c r="B66" s="53" t="s">
        <v>0</v>
      </c>
      <c r="C66" s="67">
        <f>SUM(C8:C65)</f>
        <v>2031676097.003881</v>
      </c>
      <c r="D66" s="68">
        <f t="shared" ref="D66:BP66" si="1">SUM(D8:D65)</f>
        <v>1843588544</v>
      </c>
      <c r="E66" s="68">
        <f t="shared" si="1"/>
        <v>0</v>
      </c>
      <c r="F66" s="68">
        <f t="shared" si="1"/>
        <v>5576691</v>
      </c>
      <c r="G66" s="68">
        <f>SUM(G8:G65)</f>
        <v>97651</v>
      </c>
      <c r="H66" s="68">
        <f>SUM(H8:H65)</f>
        <v>367500</v>
      </c>
      <c r="I66" s="68">
        <f t="shared" si="1"/>
        <v>38494751</v>
      </c>
      <c r="J66" s="68">
        <f t="shared" si="1"/>
        <v>646574</v>
      </c>
      <c r="K66" s="68">
        <f t="shared" si="1"/>
        <v>2982135</v>
      </c>
      <c r="L66" s="68">
        <f t="shared" si="1"/>
        <v>7561505</v>
      </c>
      <c r="M66" s="68">
        <f t="shared" si="1"/>
        <v>1254804</v>
      </c>
      <c r="N66" s="68">
        <f t="shared" si="1"/>
        <v>20000</v>
      </c>
      <c r="O66" s="68">
        <f t="shared" si="1"/>
        <v>4900</v>
      </c>
      <c r="P66" s="68">
        <f t="shared" si="1"/>
        <v>25000</v>
      </c>
      <c r="Q66" s="68">
        <f t="shared" si="1"/>
        <v>25000</v>
      </c>
      <c r="R66" s="68">
        <f t="shared" si="1"/>
        <v>21200</v>
      </c>
      <c r="S66" s="68">
        <f t="shared" si="1"/>
        <v>68576</v>
      </c>
      <c r="T66" s="68">
        <f>SUM(T8:T65)</f>
        <v>10000</v>
      </c>
      <c r="U66" s="68">
        <f t="shared" si="1"/>
        <v>40000</v>
      </c>
      <c r="V66" s="68">
        <f>SUM(V8:V65)</f>
        <v>40000</v>
      </c>
      <c r="W66" s="68">
        <f t="shared" si="1"/>
        <v>650000</v>
      </c>
      <c r="X66" s="68">
        <f t="shared" si="1"/>
        <v>12245935</v>
      </c>
      <c r="Y66" s="68">
        <f t="shared" si="1"/>
        <v>20351653</v>
      </c>
      <c r="Z66" s="68">
        <f t="shared" si="1"/>
        <v>844131</v>
      </c>
      <c r="AA66" s="68">
        <f t="shared" si="1"/>
        <v>35021</v>
      </c>
      <c r="AB66" s="68">
        <f t="shared" si="1"/>
        <v>13531240</v>
      </c>
      <c r="AC66" s="68">
        <f t="shared" si="1"/>
        <v>592641</v>
      </c>
      <c r="AD66" s="68">
        <f t="shared" si="1"/>
        <v>293253</v>
      </c>
      <c r="AE66" s="68">
        <f t="shared" si="1"/>
        <v>45000</v>
      </c>
      <c r="AF66" s="68">
        <f t="shared" si="1"/>
        <v>71241</v>
      </c>
      <c r="AG66" s="68">
        <f t="shared" si="1"/>
        <v>3973757</v>
      </c>
      <c r="AH66" s="68">
        <f t="shared" si="1"/>
        <v>13974734</v>
      </c>
      <c r="AI66" s="68">
        <f t="shared" si="1"/>
        <v>920488</v>
      </c>
      <c r="AJ66" s="68">
        <f t="shared" si="1"/>
        <v>1356313</v>
      </c>
      <c r="AK66" s="68">
        <f>SUM(AK8:AK65)</f>
        <v>225000</v>
      </c>
      <c r="AL66" s="68">
        <f>SUM(AL8:AL65)</f>
        <v>5983017</v>
      </c>
      <c r="AM66" s="68">
        <f>SUM(AM8:AM65)</f>
        <v>1387899</v>
      </c>
      <c r="AN66" s="68">
        <f t="shared" si="1"/>
        <v>433728</v>
      </c>
      <c r="AO66" s="68">
        <f t="shared" si="1"/>
        <v>-33413</v>
      </c>
      <c r="AP66" s="68">
        <f t="shared" si="1"/>
        <v>2250</v>
      </c>
      <c r="AQ66" s="68">
        <f>SUM(AQ8:AQ65)</f>
        <v>-26384</v>
      </c>
      <c r="AR66" s="68">
        <f>SUM(AR8:AR65)</f>
        <v>26000</v>
      </c>
      <c r="AS66" s="68">
        <f>SUM(AS8:AS65)</f>
        <v>-21748</v>
      </c>
      <c r="AT66" s="68">
        <f>SUM(AT8:AT65)</f>
        <v>856014</v>
      </c>
      <c r="AU66" s="68">
        <f t="shared" si="1"/>
        <v>4466423</v>
      </c>
      <c r="AV66" s="68">
        <f t="shared" si="1"/>
        <v>4404345</v>
      </c>
      <c r="AW66" s="68">
        <f>SUM(AW8:AW65)</f>
        <v>-1050867</v>
      </c>
      <c r="AX66" s="68">
        <f>SUM(AX8:AX65)</f>
        <v>1197563</v>
      </c>
      <c r="AY66" s="68">
        <f>SUM(AY8:AY65)</f>
        <v>-10766</v>
      </c>
      <c r="AZ66" s="68">
        <f t="shared" si="1"/>
        <v>400000</v>
      </c>
      <c r="BA66" s="68">
        <f t="shared" si="1"/>
        <v>6458647</v>
      </c>
      <c r="BB66" s="68">
        <f>SUM(BB8:BB65)</f>
        <v>-151102</v>
      </c>
      <c r="BC66" s="68">
        <f t="shared" si="1"/>
        <v>86777</v>
      </c>
      <c r="BD66" s="68">
        <f>SUM(BD8:BD65)</f>
        <v>-9841</v>
      </c>
      <c r="BE66" s="68">
        <f t="shared" si="1"/>
        <v>55558</v>
      </c>
      <c r="BF66" s="68">
        <f>SUM(BF8:BF65)</f>
        <v>-1704</v>
      </c>
      <c r="BG66" s="68">
        <f>SUM(BG8:BG65)</f>
        <v>115612</v>
      </c>
      <c r="BH66" s="68">
        <f t="shared" si="1"/>
        <v>2910000</v>
      </c>
      <c r="BI66" s="68">
        <f t="shared" si="1"/>
        <v>1106081</v>
      </c>
      <c r="BJ66" s="68">
        <f t="shared" si="1"/>
        <v>127848</v>
      </c>
      <c r="BK66" s="68">
        <f t="shared" si="1"/>
        <v>856930</v>
      </c>
      <c r="BL66" s="68">
        <f t="shared" si="1"/>
        <v>1317134</v>
      </c>
      <c r="BM66" s="68">
        <f t="shared" si="1"/>
        <v>1000000</v>
      </c>
      <c r="BN66" s="68">
        <f t="shared" si="1"/>
        <v>10995</v>
      </c>
      <c r="BO66" s="68">
        <f t="shared" si="1"/>
        <v>1440000</v>
      </c>
      <c r="BP66" s="68">
        <f t="shared" si="1"/>
        <v>0</v>
      </c>
      <c r="BQ66" s="68">
        <f>SUM(BQ8:BQ65)</f>
        <v>-21661</v>
      </c>
      <c r="BR66" s="68">
        <f>SUM(BR8:BR65)</f>
        <v>21661</v>
      </c>
      <c r="BS66" s="68">
        <f>SUM(BS8:BS65)</f>
        <v>1666529</v>
      </c>
      <c r="BT66" s="68">
        <f t="shared" ref="BT66:BW66" si="2">SUM(BT8:BT65)</f>
        <v>20350360.003881</v>
      </c>
      <c r="BU66" s="68">
        <f>SUM(BU8:BU65)</f>
        <v>-60925</v>
      </c>
      <c r="BV66" s="68">
        <f>SUM(BV8:BV65)</f>
        <v>403026</v>
      </c>
      <c r="BW66" s="68">
        <f t="shared" si="2"/>
        <v>6007906</v>
      </c>
      <c r="BX66" s="68">
        <f>SUM(BX8:BX65)</f>
        <v>36967</v>
      </c>
    </row>
    <row r="67" spans="1:76" ht="15.75" thickTop="1" x14ac:dyDescent="0.25"/>
    <row r="68" spans="1:76" x14ac:dyDescent="0.25">
      <c r="F68" s="97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K68" s="29"/>
      <c r="AL68" s="29"/>
      <c r="AM68" s="29"/>
      <c r="BI68" s="29"/>
      <c r="BJ68" s="29"/>
      <c r="BK68" s="29"/>
      <c r="BL68" s="29"/>
      <c r="BM68" s="29"/>
      <c r="BS68" s="29"/>
    </row>
    <row r="69" spans="1:76" x14ac:dyDescent="0.2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K69" s="29"/>
      <c r="AL69" s="29"/>
      <c r="AM69" s="29"/>
      <c r="BI69" s="29"/>
      <c r="BJ69" s="29"/>
      <c r="BK69" s="29"/>
      <c r="BL69" s="29"/>
      <c r="BM69" s="29"/>
      <c r="BS69" s="29"/>
    </row>
    <row r="70" spans="1:76" x14ac:dyDescent="0.25">
      <c r="F70" s="97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K70" s="29"/>
      <c r="AL70" s="29"/>
      <c r="AM70" s="29"/>
      <c r="BI70" s="29"/>
      <c r="BJ70" s="29"/>
      <c r="BK70" s="29"/>
      <c r="BL70" s="29"/>
      <c r="BM70" s="29"/>
      <c r="BS70" s="29"/>
    </row>
    <row r="71" spans="1:76" x14ac:dyDescent="0.2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K71" s="29"/>
      <c r="AL71" s="29"/>
      <c r="AM71" s="29"/>
      <c r="BI71" s="29"/>
      <c r="BJ71" s="29"/>
      <c r="BK71" s="29"/>
      <c r="BL71" s="29"/>
      <c r="BM71" s="29"/>
      <c r="BS71" s="29"/>
    </row>
    <row r="72" spans="1:76" x14ac:dyDescent="0.2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K72" s="29"/>
      <c r="AL72" s="29"/>
      <c r="AM72" s="29"/>
      <c r="BI72" s="29"/>
      <c r="BJ72" s="29"/>
      <c r="BK72" s="29"/>
      <c r="BL72" s="29"/>
      <c r="BM72" s="29"/>
      <c r="BS72" s="29"/>
    </row>
    <row r="73" spans="1:76" x14ac:dyDescent="0.2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30"/>
      <c r="AK73" s="29"/>
      <c r="AL73" s="29"/>
      <c r="AM73" s="29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29"/>
      <c r="BJ73" s="29"/>
      <c r="BK73" s="29"/>
      <c r="BL73" s="29"/>
      <c r="BM73" s="29"/>
      <c r="BN73" s="30"/>
      <c r="BS73" s="29"/>
    </row>
    <row r="74" spans="1:76" s="9" customFormat="1" x14ac:dyDescent="0.2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31"/>
      <c r="AK74" s="29"/>
      <c r="AL74" s="29"/>
      <c r="AM74" s="29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29"/>
      <c r="BJ74" s="29"/>
      <c r="BK74" s="29"/>
      <c r="BL74" s="29"/>
      <c r="BM74" s="29"/>
      <c r="BN74" s="31"/>
      <c r="BS74" s="29"/>
    </row>
    <row r="75" spans="1:76" s="9" customFormat="1" x14ac:dyDescent="0.2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31"/>
      <c r="AK75" s="29"/>
      <c r="AL75" s="29"/>
      <c r="AM75" s="29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29"/>
      <c r="BJ75" s="29"/>
      <c r="BK75" s="29"/>
      <c r="BL75" s="29"/>
      <c r="BM75" s="29"/>
      <c r="BN75" s="31"/>
      <c r="BS75" s="29"/>
    </row>
    <row r="76" spans="1:76" x14ac:dyDescent="0.2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K76" s="29"/>
      <c r="AL76" s="29"/>
      <c r="AM76" s="29"/>
      <c r="BI76" s="29"/>
      <c r="BJ76" s="29"/>
      <c r="BK76" s="29"/>
      <c r="BL76" s="29"/>
      <c r="BM76" s="29"/>
      <c r="BS76" s="29"/>
    </row>
    <row r="77" spans="1:76" x14ac:dyDescent="0.2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K77" s="29"/>
      <c r="AL77" s="29"/>
      <c r="AM77" s="29"/>
      <c r="BI77" s="29"/>
      <c r="BJ77" s="29"/>
      <c r="BK77" s="29"/>
      <c r="BL77" s="29"/>
      <c r="BM77" s="29"/>
      <c r="BS77" s="29"/>
    </row>
    <row r="78" spans="1:76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K78" s="29"/>
      <c r="AL78" s="29"/>
      <c r="AM78" s="29"/>
      <c r="BI78" s="29"/>
      <c r="BJ78" s="29"/>
      <c r="BK78" s="29"/>
      <c r="BL78" s="29"/>
      <c r="BM78" s="29"/>
      <c r="BS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113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2025-11-26T17:58:25Z</dcterms:modified>
</cp:coreProperties>
</file>