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8_{BB2E02BB-1C77-4EB5-BB33-F4EBC89E1639}" xr6:coauthVersionLast="47" xr6:coauthVersionMax="47" xr10:uidLastSave="{00000000-0000-0000-0000-000000000000}"/>
  <bookViews>
    <workbookView xWindow="38280" yWindow="-120" windowWidth="38640" windowHeight="21120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Sheet1!$A$1:$G$76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" l="1"/>
  <c r="C9" i="1"/>
  <c r="BO66" i="1"/>
  <c r="BM66" i="1"/>
  <c r="AY66" i="1"/>
  <c r="AV66" i="1"/>
  <c r="AU66" i="1"/>
  <c r="AR66" i="1"/>
  <c r="AQ66" i="1"/>
  <c r="G65" i="1"/>
  <c r="G63" i="1"/>
  <c r="G61" i="1"/>
  <c r="G54" i="1"/>
  <c r="G53" i="1"/>
  <c r="G51" i="1"/>
  <c r="G46" i="1"/>
  <c r="G45" i="1"/>
  <c r="G40" i="1"/>
  <c r="G38" i="1"/>
  <c r="G37" i="1"/>
  <c r="G36" i="1"/>
  <c r="G31" i="1"/>
  <c r="G29" i="1"/>
  <c r="G28" i="1"/>
  <c r="G27" i="1"/>
  <c r="G20" i="1"/>
  <c r="G18" i="1"/>
  <c r="G15" i="1"/>
  <c r="G14" i="1"/>
  <c r="G13" i="1"/>
  <c r="G10" i="1"/>
  <c r="G8" i="1"/>
  <c r="AL66" i="1"/>
  <c r="Y9" i="1"/>
  <c r="Y8" i="1"/>
  <c r="G35" i="1"/>
  <c r="G34" i="1"/>
  <c r="G33" i="1"/>
  <c r="G22" i="1"/>
  <c r="G9" i="1"/>
  <c r="C65" i="1" l="1"/>
  <c r="C61" i="1"/>
  <c r="G58" i="1"/>
  <c r="C58" i="1" s="1"/>
  <c r="G47" i="1"/>
  <c r="C47" i="1" s="1"/>
  <c r="C45" i="1"/>
  <c r="G44" i="1"/>
  <c r="C44" i="1" s="1"/>
  <c r="G30" i="1"/>
  <c r="C30" i="1" s="1"/>
  <c r="C28" i="1"/>
  <c r="G25" i="1"/>
  <c r="C25" i="1" s="1"/>
  <c r="G24" i="1"/>
  <c r="C24" i="1" s="1"/>
  <c r="C18" i="1"/>
  <c r="G17" i="1"/>
  <c r="C17" i="1" s="1"/>
  <c r="G64" i="1"/>
  <c r="C64" i="1" s="1"/>
  <c r="G62" i="1"/>
  <c r="C62" i="1" s="1"/>
  <c r="G50" i="1"/>
  <c r="C50" i="1" s="1"/>
  <c r="G42" i="1"/>
  <c r="C42" i="1" s="1"/>
  <c r="G26" i="1"/>
  <c r="C26" i="1" s="1"/>
  <c r="G19" i="1"/>
  <c r="C19" i="1" s="1"/>
  <c r="C14" i="1"/>
  <c r="C13" i="1"/>
  <c r="C8" i="1"/>
  <c r="C51" i="1"/>
  <c r="G56" i="1"/>
  <c r="C56" i="1" s="1"/>
  <c r="C46" i="1"/>
  <c r="C29" i="1"/>
  <c r="C20" i="1"/>
  <c r="C11" i="1"/>
  <c r="C12" i="1"/>
  <c r="C15" i="1"/>
  <c r="C16" i="1"/>
  <c r="C22" i="1"/>
  <c r="C27" i="1"/>
  <c r="C32" i="1"/>
  <c r="C33" i="1"/>
  <c r="C34" i="1"/>
  <c r="C35" i="1"/>
  <c r="C36" i="1"/>
  <c r="C38" i="1"/>
  <c r="C39" i="1"/>
  <c r="C41" i="1"/>
  <c r="C43" i="1"/>
  <c r="C48" i="1"/>
  <c r="C52" i="1"/>
  <c r="C53" i="1"/>
  <c r="C54" i="1"/>
  <c r="C57" i="1"/>
  <c r="C59" i="1"/>
  <c r="C63" i="1"/>
  <c r="BL66" i="1"/>
  <c r="BN66" i="1"/>
  <c r="BF66" i="1"/>
  <c r="AE66" i="1"/>
  <c r="V66" i="1"/>
  <c r="O66" i="1"/>
  <c r="R66" i="1" l="1"/>
  <c r="G60" i="1"/>
  <c r="C60" i="1" s="1"/>
  <c r="G49" i="1"/>
  <c r="C49" i="1" s="1"/>
  <c r="C10" i="1"/>
  <c r="E66" i="1"/>
  <c r="F66" i="1"/>
  <c r="H66" i="1"/>
  <c r="I66" i="1"/>
  <c r="J66" i="1"/>
  <c r="K66" i="1"/>
  <c r="L66" i="1"/>
  <c r="M66" i="1"/>
  <c r="N66" i="1"/>
  <c r="P66" i="1"/>
  <c r="Q66" i="1"/>
  <c r="S66" i="1"/>
  <c r="T66" i="1"/>
  <c r="U66" i="1"/>
  <c r="W66" i="1"/>
  <c r="X66" i="1"/>
  <c r="Y66" i="1"/>
  <c r="Z66" i="1"/>
  <c r="AA66" i="1"/>
  <c r="AB66" i="1"/>
  <c r="AC66" i="1"/>
  <c r="AD66" i="1"/>
  <c r="AF66" i="1"/>
  <c r="AK66" i="1"/>
  <c r="AM66" i="1"/>
  <c r="BK66" i="1"/>
  <c r="AG66" i="1"/>
  <c r="AH66" i="1"/>
  <c r="AI66" i="1"/>
  <c r="AJ66" i="1"/>
  <c r="AN66" i="1"/>
  <c r="AO66" i="1"/>
  <c r="AP66" i="1"/>
  <c r="AS66" i="1"/>
  <c r="AT66" i="1"/>
  <c r="AW66" i="1"/>
  <c r="AX66" i="1"/>
  <c r="AZ66" i="1"/>
  <c r="BA66" i="1"/>
  <c r="BB66" i="1"/>
  <c r="BC66" i="1"/>
  <c r="BD66" i="1"/>
  <c r="BE66" i="1"/>
  <c r="BG66" i="1"/>
  <c r="BH66" i="1"/>
  <c r="BI66" i="1"/>
  <c r="BJ66" i="1"/>
  <c r="C37" i="1"/>
  <c r="G23" i="1"/>
  <c r="C23" i="1" s="1"/>
  <c r="G55" i="1" l="1"/>
  <c r="C55" i="1" s="1"/>
  <c r="C31" i="1"/>
  <c r="G21" i="1" l="1"/>
  <c r="C21" i="1" s="1"/>
  <c r="C66" i="1" s="1"/>
  <c r="G66" i="1" l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B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G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H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I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M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<sst xmlns="http://schemas.openxmlformats.org/spreadsheetml/2006/main" count="613" uniqueCount="265">
  <si>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</si>
  <si>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</si>
  <si>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</si>
  <si>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</si>
  <si>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</si>
  <si>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</si>
  <si>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</si>
  <si>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</si>
  <si>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</si>
  <si>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</si>
  <si>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</si>
  <si>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</si>
  <si>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</si>
  <si>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</si>
  <si>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</si>
  <si>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</si>
  <si>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</si>
  <si>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</si>
  <si>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</si>
  <si>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</si>
  <si>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</si>
  <si>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</si>
  <si>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</si>
  <si>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</si>
  <si>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</si>
  <si>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</si>
  <si>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</si>
  <si>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</si>
  <si>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</si>
  <si>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</si>
  <si>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</si>
  <si>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</si>
  <si>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</si>
  <si>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</si>
  <si>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</si>
  <si>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</si>
  <si>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</si>
  <si>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</si>
  <si>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</si>
  <si>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</si>
  <si>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</si>
  <si>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</si>
  <si>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</si>
  <si>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</si>
  <si>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</si>
  <si>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</si>
  <si>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</si>
  <si>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</si>
  <si>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</si>
  <si>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</si>
  <si>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</si>
  <si>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</si>
  <si>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</si>
  <si>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</si>
  <si>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</si>
  <si>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</si>
  <si>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</si>
  <si>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</si>
  <si>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</si>
  <si>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</si>
  <si>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</si>
  <si>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</si>
  <si>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</si>
  <si>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</si>
  <si>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</si>
  <si>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</si>
  <si>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</si>
  <si>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</si>
  <si>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</si>
  <si>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</si>
  <si>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</si>
  <si>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</si>
  <si>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</si>
  <si>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</si>
  <si>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</si>
  <si>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</si>
  <si>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</si>
  <si>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</si>
  <si>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</si>
  <si>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</si>
  <si>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</si>
  <si>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</si>
  <si>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</si>
  <si>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</si>
  <si>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</si>
  <si>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</si>
  <si>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</si>
  <si>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</si>
  <si>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</si>
  <si>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</si>
  <si>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</si>
  <si>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</si>
  <si>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</si>
  <si>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</si>
  <si>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</si>
  <si>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</si>
  <si>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</si>
  <si>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</si>
  <si>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</si>
  <si>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</si>
  <si>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</si>
  <si>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</si>
  <si>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</si>
  <si>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</si>
  <si>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</si>
  <si>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</si>
  <si>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</si>
  <si>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</si>
  <si>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</si>
  <si>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</si>
  <si>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</si>
  <si>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</si>
  <si>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</si>
  <si>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Regional Trainers</t>
  </si>
  <si>
    <t>Purp 360, Voc 80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</si>
  <si>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</si>
  <si>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</si>
  <si>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</si>
  <si>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</si>
  <si>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</si>
  <si>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</si>
  <si>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</si>
  <si>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Voc 97</t>
  </si>
  <si>
    <t>COLLEGE</t>
  </si>
  <si>
    <t>GASTON COLLEGE</t>
  </si>
  <si>
    <t>CT Bus/Ind Support (Instructional)</t>
  </si>
  <si>
    <t>Purp 361, Voc 80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</si>
  <si>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</si>
  <si>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</si>
  <si>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</si>
  <si>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</si>
  <si>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</si>
  <si>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</si>
  <si>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</si>
  <si>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</si>
  <si>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</si>
  <si>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</si>
  <si>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</si>
  <si>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</si>
  <si>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</si>
  <si>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</si>
  <si>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</si>
  <si>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</si>
  <si>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</si>
  <si>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</si>
  <si>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</si>
  <si>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</si>
  <si>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</si>
  <si>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</si>
  <si>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</si>
  <si>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</si>
  <si>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</si>
  <si>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</si>
  <si>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</si>
  <si>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</si>
  <si>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</si>
  <si>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</si>
  <si>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</si>
  <si>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</si>
  <si>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</si>
  <si>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</si>
  <si>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</si>
  <si>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</si>
  <si>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</si>
  <si>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</si>
  <si>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</si>
  <si>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</si>
  <si>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</si>
  <si>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</si>
  <si>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</si>
  <si>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</si>
  <si>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 xml:space="preserve">Admin Allowance Carryforward 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</si>
  <si>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</si>
  <si>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</si>
  <si>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</si>
  <si>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</si>
  <si>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</si>
  <si>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</si>
  <si>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</si>
  <si>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</si>
  <si>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</si>
  <si>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</si>
  <si>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</si>
  <si>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</si>
  <si>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</si>
  <si>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Purp 365, Voc 80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</si>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</sst>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25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8" xfId="1" applyFont="1" applyFill="1" applyBorder="1"/>
    <xf numFmtId="43" fontId="8" fillId="0" borderId="15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6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7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9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1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2" xfId="0" quotePrefix="1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3" borderId="20" xfId="0" applyNumberFormat="1" applyFont="1" applyFill="1" applyBorder="1" applyAlignment="1">
      <alignment horizontal="center"/>
    </xf>
    <xf numFmtId="14" fontId="5" fillId="3" borderId="10" xfId="0" quotePrefix="1" applyNumberFormat="1" applyFont="1" applyFill="1" applyBorder="1" applyAlignment="1">
      <alignment horizontal="center"/>
    </xf>
    <xf numFmtId="4" fontId="7" fillId="3" borderId="10" xfId="0" quotePrefix="1" applyNumberFormat="1" applyFont="1" applyFill="1" applyBorder="1" applyAlignment="1">
      <alignment horizontal="center" vertical="center"/>
    </xf>
    <xf numFmtId="4" fontId="7" fillId="3" borderId="10" xfId="0" quotePrefix="1" applyNumberFormat="1" applyFont="1" applyFill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/>
    </xf>
    <xf numFmtId="4" fontId="1" fillId="0" borderId="11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7" fillId="0" borderId="4" xfId="0" quotePrefix="1" applyNumberFormat="1" applyFont="1" applyBorder="1" applyAlignment="1">
      <alignment horizontal="center" vertical="center"/>
    </xf>
    <xf numFmtId="4" fontId="1" fillId="6" borderId="11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3" fontId="0" fillId="0" borderId="11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7" borderId="4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 wrapText="1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11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4" fontId="7" fillId="9" borderId="6" xfId="0" quotePrefix="1" applyNumberFormat="1" applyFont="1" applyFill="1" applyBorder="1" applyAlignment="1">
      <alignment horizontal="center" vertical="center" wrapText="1"/>
    </xf>
    <xf numFmtId="4" fontId="6" fillId="9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  <xf numFmtId="0" fontId="20" fillId="0" borderId="6" xfId="0" applyFont="1" applyFill="1" applyBorder="1" applyAlignment="1">
      <alignment horizont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FFCC"/>
      <color rgb="FFC3B6D4"/>
      <color rgb="FFDEBDFF"/>
      <color rgb="FF79DFDD"/>
      <color rgb="FFF1FEC2"/>
      <color rgb="FFFFE1F0"/>
      <color rgb="FFABFFFF"/>
      <color rgb="FFCC99FF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5" x14ac:dyDescent="0.25"/>
  <cols>
    <col min="1" max="1" width="3" customWidth="1"/>
    <col min="2" max="2" width="14" customWidth="1"/>
  </cols>
  <sheetData>
    <row r="1" spans="1:3" x14ac:dyDescent="0.25">
      <c r="A1" s="6" t="s">
        <v>61</v>
      </c>
    </row>
    <row r="2" spans="1:3" x14ac:dyDescent="0.25">
      <c r="A2" t="s">
        <v>65</v>
      </c>
    </row>
    <row r="3" spans="1:3" x14ac:dyDescent="0.25">
      <c r="A3" t="s">
        <v>66</v>
      </c>
    </row>
    <row r="4" spans="1:3" x14ac:dyDescent="0.25">
      <c r="A4" t="s">
        <v>63</v>
      </c>
    </row>
    <row r="5" spans="1:3" x14ac:dyDescent="0.25">
      <c r="A5" t="s">
        <v>64</v>
      </c>
    </row>
    <row r="10" spans="1:3" x14ac:dyDescent="0.25">
      <c r="A10" s="6" t="s">
        <v>62</v>
      </c>
    </row>
    <row r="11" spans="1:3" x14ac:dyDescent="0.25">
      <c r="A11" t="s">
        <v>67</v>
      </c>
    </row>
    <row r="12" spans="1:3" x14ac:dyDescent="0.25">
      <c r="A12" t="s">
        <v>68</v>
      </c>
    </row>
    <row r="13" spans="1:3" x14ac:dyDescent="0.25">
      <c r="A13" t="s">
        <v>69</v>
      </c>
    </row>
    <row r="14" spans="1:3" ht="19.5" customHeight="1" x14ac:dyDescent="0.25">
      <c r="A14" s="7" t="s">
        <v>72</v>
      </c>
      <c r="B14" t="s">
        <v>70</v>
      </c>
      <c r="C14" t="s">
        <v>71</v>
      </c>
    </row>
    <row r="15" spans="1:3" x14ac:dyDescent="0.25">
      <c r="A15" s="7" t="s">
        <v>72</v>
      </c>
      <c r="B15" t="s">
        <v>73</v>
      </c>
      <c r="C15" t="s">
        <v>74</v>
      </c>
    </row>
    <row r="16" spans="1:3" x14ac:dyDescent="0.25">
      <c r="A16" s="7" t="s">
        <v>72</v>
      </c>
      <c r="B16" t="s">
        <v>75</v>
      </c>
      <c r="C16" t="s">
        <v>76</v>
      </c>
    </row>
    <row r="17" spans="1:3" x14ac:dyDescent="0.25">
      <c r="A17" s="7" t="s">
        <v>72</v>
      </c>
      <c r="B17" t="s">
        <v>77</v>
      </c>
      <c r="C17" t="s">
        <v>79</v>
      </c>
    </row>
    <row r="18" spans="1:3" ht="19.5" customHeight="1" x14ac:dyDescent="0.25">
      <c r="A18" s="7" t="s">
        <v>72</v>
      </c>
      <c r="B18" t="s">
        <v>78</v>
      </c>
      <c r="C18" t="s">
        <v>80</v>
      </c>
    </row>
    <row r="19" spans="1:3" ht="19.5" customHeight="1" x14ac:dyDescent="0.25">
      <c r="A19" s="8" t="s">
        <v>84</v>
      </c>
    </row>
    <row r="20" spans="1:3" x14ac:dyDescent="0.25">
      <c r="A20" s="8" t="s">
        <v>81</v>
      </c>
    </row>
    <row r="21" spans="1:3" x14ac:dyDescent="0.25">
      <c r="A21" s="8" t="s">
        <v>82</v>
      </c>
    </row>
    <row r="24" spans="1:3" x14ac:dyDescent="0.25">
      <c r="A24" s="10" t="s">
        <v>85</v>
      </c>
    </row>
    <row r="25" spans="1:3" x14ac:dyDescent="0.25">
      <c r="A25" t="s">
        <v>86</v>
      </c>
    </row>
    <row r="26" spans="1:3" x14ac:dyDescent="0.25">
      <c r="A26" t="s">
        <v>87</v>
      </c>
    </row>
    <row r="27" spans="1:3" x14ac:dyDescent="0.25">
      <c r="A27" t="s">
        <v>88</v>
      </c>
    </row>
    <row r="28" spans="1:3" x14ac:dyDescent="0.25">
      <c r="A28" t="s">
        <v>89</v>
      </c>
    </row>
    <row r="29" spans="1:3" x14ac:dyDescent="0.25">
      <c r="A29" t="s">
        <v>90</v>
      </c>
    </row>
    <row r="30" spans="1:3" x14ac:dyDescent="0.25">
      <c r="A30" t="s">
        <v>91</v>
      </c>
    </row>
    <row r="33" spans="1:2" x14ac:dyDescent="0.25">
      <c r="A33" s="11" t="s">
        <v>92</v>
      </c>
    </row>
    <row r="34" spans="1:2" x14ac:dyDescent="0.25">
      <c r="A34" t="s">
        <v>93</v>
      </c>
    </row>
    <row r="35" spans="1:2" x14ac:dyDescent="0.25">
      <c r="A35" t="s">
        <v>94</v>
      </c>
    </row>
    <row r="36" spans="1:2" x14ac:dyDescent="0.25">
      <c r="A36" t="s">
        <v>95</v>
      </c>
    </row>
    <row r="37" spans="1:2" x14ac:dyDescent="0.25">
      <c r="B37" t="s">
        <v>101</v>
      </c>
    </row>
    <row r="38" spans="1:2" x14ac:dyDescent="0.25">
      <c r="B38" t="s">
        <v>96</v>
      </c>
    </row>
    <row r="39" spans="1:2" x14ac:dyDescent="0.25">
      <c r="B39" t="s">
        <v>97</v>
      </c>
    </row>
    <row r="40" spans="1:2" x14ac:dyDescent="0.25">
      <c r="B40" t="s">
        <v>98</v>
      </c>
    </row>
    <row r="41" spans="1:2" x14ac:dyDescent="0.25">
      <c r="B41" t="s">
        <v>99</v>
      </c>
    </row>
    <row r="42" spans="1:2" x14ac:dyDescent="0.25">
      <c r="B42" t="s">
        <v>100</v>
      </c>
    </row>
    <row r="43" spans="1:2" x14ac:dyDescent="0.25">
      <c r="B43" t="s">
        <v>105</v>
      </c>
    </row>
    <row r="44" spans="1:2" x14ac:dyDescent="0.25">
      <c r="B44" t="s">
        <v>102</v>
      </c>
    </row>
    <row r="45" spans="1:2" x14ac:dyDescent="0.25">
      <c r="B45" t="s">
        <v>103</v>
      </c>
    </row>
    <row r="46" spans="1:2" x14ac:dyDescent="0.25">
      <c r="B46" t="s">
        <v>104</v>
      </c>
    </row>
    <row r="47" spans="1:2" x14ac:dyDescent="0.25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78"/>
  <sheetViews>
    <sheetView tabSelected="1" zoomScaleNormal="100" workbookViewId="0">
      <pane xSplit="2" ySplit="7" topLeftCell="C28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RowHeight="15" x14ac:dyDescent="0.25"/>
  <cols>
    <col min="2" max="2" width="32" bestFit="1" customWidth="1"/>
    <col min="3" max="5" width="20.42578125" style="28" customWidth="1"/>
    <col min="6" max="6" width="20.42578125" style="28" hidden="1" customWidth="1"/>
    <col min="7" max="7" width="20.42578125" style="28" customWidth="1"/>
    <col min="8" max="10" width="20.42578125" style="28" hidden="1" customWidth="1"/>
    <col min="11" max="60" width="20.42578125" style="28" customWidth="1"/>
    <col min="61" max="61" width="20.42578125" customWidth="1"/>
    <col min="62" max="62" width="20.42578125" hidden="1" customWidth="1"/>
    <col min="63" max="63" width="20.42578125" style="28" customWidth="1"/>
    <col min="64" max="66" width="20.42578125" customWidth="1"/>
    <col min="67" max="67" width="20.140625" customWidth="1"/>
    <col min="198" max="198" width="24.5703125" customWidth="1"/>
    <col min="199" max="199" width="16.7109375" customWidth="1"/>
    <col min="200" max="250" width="16.28515625" customWidth="1"/>
    <col min="454" max="454" width="24.5703125" customWidth="1"/>
    <col min="455" max="455" width="16.7109375" customWidth="1"/>
    <col min="456" max="506" width="16.28515625" customWidth="1"/>
    <col min="710" max="710" width="24.5703125" customWidth="1"/>
    <col min="711" max="711" width="16.7109375" customWidth="1"/>
    <col min="712" max="762" width="16.28515625" customWidth="1"/>
    <col min="966" max="966" width="24.5703125" customWidth="1"/>
    <col min="967" max="967" width="16.7109375" customWidth="1"/>
    <col min="968" max="1018" width="16.28515625" customWidth="1"/>
    <col min="1222" max="1222" width="24.5703125" customWidth="1"/>
    <col min="1223" max="1223" width="16.7109375" customWidth="1"/>
    <col min="1224" max="1274" width="16.28515625" customWidth="1"/>
    <col min="1478" max="1478" width="24.5703125" customWidth="1"/>
    <col min="1479" max="1479" width="16.7109375" customWidth="1"/>
    <col min="1480" max="1530" width="16.28515625" customWidth="1"/>
    <col min="1734" max="1734" width="24.5703125" customWidth="1"/>
    <col min="1735" max="1735" width="16.7109375" customWidth="1"/>
    <col min="1736" max="1786" width="16.28515625" customWidth="1"/>
    <col min="1990" max="1990" width="24.5703125" customWidth="1"/>
    <col min="1991" max="1991" width="16.7109375" customWidth="1"/>
    <col min="1992" max="2042" width="16.28515625" customWidth="1"/>
    <col min="2246" max="2246" width="24.5703125" customWidth="1"/>
    <col min="2247" max="2247" width="16.7109375" customWidth="1"/>
    <col min="2248" max="2298" width="16.28515625" customWidth="1"/>
    <col min="2502" max="2502" width="24.5703125" customWidth="1"/>
    <col min="2503" max="2503" width="16.7109375" customWidth="1"/>
    <col min="2504" max="2554" width="16.28515625" customWidth="1"/>
    <col min="2758" max="2758" width="24.5703125" customWidth="1"/>
    <col min="2759" max="2759" width="16.7109375" customWidth="1"/>
    <col min="2760" max="2810" width="16.28515625" customWidth="1"/>
    <col min="3014" max="3014" width="24.5703125" customWidth="1"/>
    <col min="3015" max="3015" width="16.7109375" customWidth="1"/>
    <col min="3016" max="3066" width="16.28515625" customWidth="1"/>
    <col min="3270" max="3270" width="24.5703125" customWidth="1"/>
    <col min="3271" max="3271" width="16.7109375" customWidth="1"/>
    <col min="3272" max="3322" width="16.28515625" customWidth="1"/>
    <col min="3526" max="3526" width="24.5703125" customWidth="1"/>
    <col min="3527" max="3527" width="16.7109375" customWidth="1"/>
    <col min="3528" max="3578" width="16.28515625" customWidth="1"/>
    <col min="3782" max="3782" width="24.5703125" customWidth="1"/>
    <col min="3783" max="3783" width="16.7109375" customWidth="1"/>
    <col min="3784" max="3834" width="16.28515625" customWidth="1"/>
    <col min="4038" max="4038" width="24.5703125" customWidth="1"/>
    <col min="4039" max="4039" width="16.7109375" customWidth="1"/>
    <col min="4040" max="4090" width="16.28515625" customWidth="1"/>
    <col min="4294" max="4294" width="24.5703125" customWidth="1"/>
    <col min="4295" max="4295" width="16.7109375" customWidth="1"/>
    <col min="4296" max="4346" width="16.28515625" customWidth="1"/>
    <col min="4550" max="4550" width="24.5703125" customWidth="1"/>
    <col min="4551" max="4551" width="16.7109375" customWidth="1"/>
    <col min="4552" max="4602" width="16.28515625" customWidth="1"/>
    <col min="4806" max="4806" width="24.5703125" customWidth="1"/>
    <col min="4807" max="4807" width="16.7109375" customWidth="1"/>
    <col min="4808" max="4858" width="16.28515625" customWidth="1"/>
    <col min="5062" max="5062" width="24.5703125" customWidth="1"/>
    <col min="5063" max="5063" width="16.7109375" customWidth="1"/>
    <col min="5064" max="5114" width="16.28515625" customWidth="1"/>
    <col min="5318" max="5318" width="24.5703125" customWidth="1"/>
    <col min="5319" max="5319" width="16.7109375" customWidth="1"/>
    <col min="5320" max="5370" width="16.28515625" customWidth="1"/>
    <col min="5574" max="5574" width="24.5703125" customWidth="1"/>
    <col min="5575" max="5575" width="16.7109375" customWidth="1"/>
    <col min="5576" max="5626" width="16.28515625" customWidth="1"/>
    <col min="5830" max="5830" width="24.5703125" customWidth="1"/>
    <col min="5831" max="5831" width="16.7109375" customWidth="1"/>
    <col min="5832" max="5882" width="16.28515625" customWidth="1"/>
    <col min="6086" max="6086" width="24.5703125" customWidth="1"/>
    <col min="6087" max="6087" width="16.7109375" customWidth="1"/>
    <col min="6088" max="6138" width="16.28515625" customWidth="1"/>
    <col min="6342" max="6342" width="24.5703125" customWidth="1"/>
    <col min="6343" max="6343" width="16.7109375" customWidth="1"/>
    <col min="6344" max="6394" width="16.28515625" customWidth="1"/>
    <col min="6598" max="6598" width="24.5703125" customWidth="1"/>
    <col min="6599" max="6599" width="16.7109375" customWidth="1"/>
    <col min="6600" max="6650" width="16.28515625" customWidth="1"/>
    <col min="6854" max="6854" width="24.5703125" customWidth="1"/>
    <col min="6855" max="6855" width="16.7109375" customWidth="1"/>
    <col min="6856" max="6906" width="16.28515625" customWidth="1"/>
    <col min="7110" max="7110" width="24.5703125" customWidth="1"/>
    <col min="7111" max="7111" width="16.7109375" customWidth="1"/>
    <col min="7112" max="7162" width="16.28515625" customWidth="1"/>
    <col min="7366" max="7366" width="24.5703125" customWidth="1"/>
    <col min="7367" max="7367" width="16.7109375" customWidth="1"/>
    <col min="7368" max="7418" width="16.28515625" customWidth="1"/>
    <col min="7622" max="7622" width="24.5703125" customWidth="1"/>
    <col min="7623" max="7623" width="16.7109375" customWidth="1"/>
    <col min="7624" max="7674" width="16.28515625" customWidth="1"/>
    <col min="7878" max="7878" width="24.5703125" customWidth="1"/>
    <col min="7879" max="7879" width="16.7109375" customWidth="1"/>
    <col min="7880" max="7930" width="16.28515625" customWidth="1"/>
    <col min="8134" max="8134" width="24.5703125" customWidth="1"/>
    <col min="8135" max="8135" width="16.7109375" customWidth="1"/>
    <col min="8136" max="8186" width="16.28515625" customWidth="1"/>
    <col min="8390" max="8390" width="24.5703125" customWidth="1"/>
    <col min="8391" max="8391" width="16.7109375" customWidth="1"/>
    <col min="8392" max="8442" width="16.28515625" customWidth="1"/>
    <col min="8646" max="8646" width="24.5703125" customWidth="1"/>
    <col min="8647" max="8647" width="16.7109375" customWidth="1"/>
    <col min="8648" max="8698" width="16.28515625" customWidth="1"/>
    <col min="8902" max="8902" width="24.5703125" customWidth="1"/>
    <col min="8903" max="8903" width="16.7109375" customWidth="1"/>
    <col min="8904" max="8954" width="16.28515625" customWidth="1"/>
    <col min="9158" max="9158" width="24.5703125" customWidth="1"/>
    <col min="9159" max="9159" width="16.7109375" customWidth="1"/>
    <col min="9160" max="9210" width="16.28515625" customWidth="1"/>
    <col min="9414" max="9414" width="24.5703125" customWidth="1"/>
    <col min="9415" max="9415" width="16.7109375" customWidth="1"/>
    <col min="9416" max="9466" width="16.28515625" customWidth="1"/>
    <col min="9670" max="9670" width="24.5703125" customWidth="1"/>
    <col min="9671" max="9671" width="16.7109375" customWidth="1"/>
    <col min="9672" max="9722" width="16.28515625" customWidth="1"/>
    <col min="9926" max="9926" width="24.5703125" customWidth="1"/>
    <col min="9927" max="9927" width="16.7109375" customWidth="1"/>
    <col min="9928" max="9978" width="16.28515625" customWidth="1"/>
    <col min="10182" max="10182" width="24.5703125" customWidth="1"/>
    <col min="10183" max="10183" width="16.7109375" customWidth="1"/>
    <col min="10184" max="10234" width="16.28515625" customWidth="1"/>
    <col min="10438" max="10438" width="24.5703125" customWidth="1"/>
    <col min="10439" max="10439" width="16.7109375" customWidth="1"/>
    <col min="10440" max="10490" width="16.28515625" customWidth="1"/>
    <col min="10694" max="10694" width="24.5703125" customWidth="1"/>
    <col min="10695" max="10695" width="16.7109375" customWidth="1"/>
    <col min="10696" max="10746" width="16.28515625" customWidth="1"/>
    <col min="10950" max="10950" width="24.5703125" customWidth="1"/>
    <col min="10951" max="10951" width="16.7109375" customWidth="1"/>
    <col min="10952" max="11002" width="16.28515625" customWidth="1"/>
    <col min="11206" max="11206" width="24.5703125" customWidth="1"/>
    <col min="11207" max="11207" width="16.7109375" customWidth="1"/>
    <col min="11208" max="11258" width="16.28515625" customWidth="1"/>
    <col min="11462" max="11462" width="24.5703125" customWidth="1"/>
    <col min="11463" max="11463" width="16.7109375" customWidth="1"/>
    <col min="11464" max="11514" width="16.28515625" customWidth="1"/>
    <col min="11718" max="11718" width="24.5703125" customWidth="1"/>
    <col min="11719" max="11719" width="16.7109375" customWidth="1"/>
    <col min="11720" max="11770" width="16.28515625" customWidth="1"/>
    <col min="11974" max="11974" width="24.5703125" customWidth="1"/>
    <col min="11975" max="11975" width="16.7109375" customWidth="1"/>
    <col min="11976" max="12026" width="16.28515625" customWidth="1"/>
    <col min="12230" max="12230" width="24.5703125" customWidth="1"/>
    <col min="12231" max="12231" width="16.7109375" customWidth="1"/>
    <col min="12232" max="12282" width="16.28515625" customWidth="1"/>
    <col min="12486" max="12486" width="24.5703125" customWidth="1"/>
    <col min="12487" max="12487" width="16.7109375" customWidth="1"/>
    <col min="12488" max="12538" width="16.28515625" customWidth="1"/>
    <col min="12742" max="12742" width="24.5703125" customWidth="1"/>
    <col min="12743" max="12743" width="16.7109375" customWidth="1"/>
    <col min="12744" max="12794" width="16.28515625" customWidth="1"/>
    <col min="12998" max="12998" width="24.5703125" customWidth="1"/>
    <col min="12999" max="12999" width="16.7109375" customWidth="1"/>
    <col min="13000" max="13050" width="16.28515625" customWidth="1"/>
    <col min="13254" max="13254" width="24.5703125" customWidth="1"/>
    <col min="13255" max="13255" width="16.7109375" customWidth="1"/>
    <col min="13256" max="13306" width="16.28515625" customWidth="1"/>
    <col min="13510" max="13510" width="24.5703125" customWidth="1"/>
    <col min="13511" max="13511" width="16.7109375" customWidth="1"/>
    <col min="13512" max="13562" width="16.28515625" customWidth="1"/>
    <col min="13766" max="13766" width="24.5703125" customWidth="1"/>
    <col min="13767" max="13767" width="16.7109375" customWidth="1"/>
    <col min="13768" max="13818" width="16.28515625" customWidth="1"/>
    <col min="14022" max="14022" width="24.5703125" customWidth="1"/>
    <col min="14023" max="14023" width="16.7109375" customWidth="1"/>
    <col min="14024" max="14074" width="16.28515625" customWidth="1"/>
    <col min="14278" max="14278" width="24.5703125" customWidth="1"/>
    <col min="14279" max="14279" width="16.7109375" customWidth="1"/>
    <col min="14280" max="14330" width="16.28515625" customWidth="1"/>
    <col min="14534" max="14534" width="24.5703125" customWidth="1"/>
    <col min="14535" max="14535" width="16.7109375" customWidth="1"/>
    <col min="14536" max="14586" width="16.28515625" customWidth="1"/>
    <col min="14790" max="14790" width="24.5703125" customWidth="1"/>
    <col min="14791" max="14791" width="16.7109375" customWidth="1"/>
    <col min="14792" max="14842" width="16.28515625" customWidth="1"/>
    <col min="15046" max="15046" width="24.5703125" customWidth="1"/>
    <col min="15047" max="15047" width="16.7109375" customWidth="1"/>
    <col min="15048" max="15098" width="16.28515625" customWidth="1"/>
    <col min="15302" max="15302" width="24.5703125" customWidth="1"/>
    <col min="15303" max="15303" width="16.7109375" customWidth="1"/>
    <col min="15304" max="15354" width="16.28515625" customWidth="1"/>
    <col min="15558" max="15558" width="24.5703125" customWidth="1"/>
    <col min="15559" max="15559" width="16.7109375" customWidth="1"/>
    <col min="15560" max="15610" width="16.28515625" customWidth="1"/>
    <col min="15814" max="15814" width="24.5703125" customWidth="1"/>
    <col min="15815" max="15815" width="16.7109375" customWidth="1"/>
    <col min="15816" max="15866" width="16.28515625" customWidth="1"/>
    <col min="16070" max="16070" width="24.5703125" customWidth="1"/>
    <col min="16071" max="16071" width="16.7109375" customWidth="1"/>
    <col min="16072" max="16122" width="16.28515625" customWidth="1"/>
  </cols>
  <sheetData>
    <row r="1" spans="1:67" s="24" customFormat="1" ht="35.25" x14ac:dyDescent="0.3">
      <c r="A1" s="22"/>
      <c r="B1" s="124"/>
      <c r="C1" s="23"/>
      <c r="D1" s="44"/>
      <c r="E1" s="71" t="s">
        <v>108</v>
      </c>
      <c r="F1" s="38" t="s">
        <v>108</v>
      </c>
      <c r="G1" s="44" t="s">
        <v>108</v>
      </c>
      <c r="H1" s="38" t="s">
        <v>108</v>
      </c>
      <c r="I1" s="38" t="s">
        <v>108</v>
      </c>
      <c r="J1" s="88" t="s">
        <v>108</v>
      </c>
      <c r="K1" s="39" t="s">
        <v>108</v>
      </c>
      <c r="L1" s="39" t="s">
        <v>108</v>
      </c>
      <c r="M1" s="39" t="s">
        <v>108</v>
      </c>
      <c r="N1" s="39" t="s">
        <v>108</v>
      </c>
      <c r="O1" s="93" t="s">
        <v>241</v>
      </c>
      <c r="P1" s="78" t="s">
        <v>127</v>
      </c>
      <c r="Q1" s="78" t="s">
        <v>127</v>
      </c>
      <c r="R1" s="96" t="s">
        <v>127</v>
      </c>
      <c r="S1" s="96" t="s">
        <v>127</v>
      </c>
      <c r="T1" s="78" t="s">
        <v>127</v>
      </c>
      <c r="U1" s="78" t="s">
        <v>127</v>
      </c>
      <c r="V1" s="78" t="s">
        <v>127</v>
      </c>
      <c r="W1" s="44" t="s">
        <v>108</v>
      </c>
      <c r="X1" s="78" t="s">
        <v>195</v>
      </c>
      <c r="Y1" s="78" t="s">
        <v>195</v>
      </c>
      <c r="Z1" s="44" t="s">
        <v>144</v>
      </c>
      <c r="AA1" s="44" t="s">
        <v>108</v>
      </c>
      <c r="AB1" s="81" t="s">
        <v>202</v>
      </c>
      <c r="AC1" s="44" t="s">
        <v>108</v>
      </c>
      <c r="AD1" s="69" t="s">
        <v>163</v>
      </c>
      <c r="AE1" s="69" t="s">
        <v>163</v>
      </c>
      <c r="AF1" s="69" t="s">
        <v>163</v>
      </c>
      <c r="AG1" s="55" t="s">
        <v>135</v>
      </c>
      <c r="AH1" s="55" t="s">
        <v>135</v>
      </c>
      <c r="AI1" s="44" t="s">
        <v>135</v>
      </c>
      <c r="AJ1" s="44" t="s">
        <v>135</v>
      </c>
      <c r="AK1" s="44" t="s">
        <v>225</v>
      </c>
      <c r="AL1" s="70" t="s">
        <v>252</v>
      </c>
      <c r="AM1" s="69" t="s">
        <v>163</v>
      </c>
      <c r="AN1" s="47" t="s">
        <v>156</v>
      </c>
      <c r="AO1" s="47" t="s">
        <v>156</v>
      </c>
      <c r="AP1" s="47" t="s">
        <v>156</v>
      </c>
      <c r="AQ1" s="47" t="s">
        <v>156</v>
      </c>
      <c r="AR1" s="44" t="s">
        <v>108</v>
      </c>
      <c r="AS1" s="44" t="s">
        <v>108</v>
      </c>
      <c r="AT1" s="103" t="s">
        <v>163</v>
      </c>
      <c r="AU1" s="103" t="s">
        <v>163</v>
      </c>
      <c r="AV1" s="103" t="s">
        <v>163</v>
      </c>
      <c r="AW1" s="44" t="s">
        <v>174</v>
      </c>
      <c r="AX1" s="108" t="s">
        <v>160</v>
      </c>
      <c r="AY1" s="108" t="s">
        <v>160</v>
      </c>
      <c r="AZ1" s="69" t="s">
        <v>163</v>
      </c>
      <c r="BA1" s="81" t="s">
        <v>214</v>
      </c>
      <c r="BB1" s="44" t="s">
        <v>108</v>
      </c>
      <c r="BC1" s="70" t="s">
        <v>232</v>
      </c>
      <c r="BD1" s="70" t="s">
        <v>232</v>
      </c>
      <c r="BE1" s="70" t="s">
        <v>232</v>
      </c>
      <c r="BF1" s="70" t="s">
        <v>232</v>
      </c>
      <c r="BG1" s="69" t="s">
        <v>108</v>
      </c>
      <c r="BH1" s="69" t="s">
        <v>163</v>
      </c>
      <c r="BI1" s="69" t="s">
        <v>108</v>
      </c>
      <c r="BJ1" s="44" t="s">
        <v>108</v>
      </c>
      <c r="BK1" s="44" t="s">
        <v>195</v>
      </c>
      <c r="BL1" s="113" t="s">
        <v>108</v>
      </c>
      <c r="BM1" s="113" t="s">
        <v>108</v>
      </c>
      <c r="BN1" s="118" t="s">
        <v>108</v>
      </c>
      <c r="BO1" s="118" t="s">
        <v>108</v>
      </c>
    </row>
    <row r="2" spans="1:67" s="1" customFormat="1" ht="11.25" x14ac:dyDescent="0.2">
      <c r="B2" s="40"/>
      <c r="C2" s="41"/>
      <c r="D2" s="46"/>
      <c r="E2" s="72"/>
      <c r="F2" s="35"/>
      <c r="G2" s="46" t="s">
        <v>59</v>
      </c>
      <c r="H2" s="35"/>
      <c r="I2" s="35"/>
      <c r="J2" s="89"/>
      <c r="K2" s="32" t="s">
        <v>237</v>
      </c>
      <c r="L2" s="32" t="s">
        <v>237</v>
      </c>
      <c r="M2" s="32" t="s">
        <v>237</v>
      </c>
      <c r="N2" s="32" t="s">
        <v>237</v>
      </c>
      <c r="O2" s="79" t="s">
        <v>240</v>
      </c>
      <c r="P2" s="79" t="s">
        <v>193</v>
      </c>
      <c r="Q2" s="79" t="s">
        <v>193</v>
      </c>
      <c r="R2" s="97" t="s">
        <v>236</v>
      </c>
      <c r="S2" s="97" t="s">
        <v>242</v>
      </c>
      <c r="T2" s="79" t="s">
        <v>193</v>
      </c>
      <c r="U2" s="79" t="s">
        <v>193</v>
      </c>
      <c r="V2" s="79" t="s">
        <v>240</v>
      </c>
      <c r="W2" s="79" t="s">
        <v>193</v>
      </c>
      <c r="X2" s="79" t="s">
        <v>193</v>
      </c>
      <c r="Y2" s="79" t="s">
        <v>193</v>
      </c>
      <c r="Z2" s="79" t="s">
        <v>193</v>
      </c>
      <c r="AA2" s="79" t="s">
        <v>193</v>
      </c>
      <c r="AB2" s="79" t="s">
        <v>193</v>
      </c>
      <c r="AC2" s="79" t="s">
        <v>193</v>
      </c>
      <c r="AD2" s="79" t="s">
        <v>193</v>
      </c>
      <c r="AE2" s="79" t="s">
        <v>245</v>
      </c>
      <c r="AF2" s="79" t="s">
        <v>193</v>
      </c>
      <c r="AG2" s="54" t="s">
        <v>193</v>
      </c>
      <c r="AH2" s="54" t="s">
        <v>193</v>
      </c>
      <c r="AI2" s="79" t="s">
        <v>193</v>
      </c>
      <c r="AJ2" s="79" t="s">
        <v>193</v>
      </c>
      <c r="AK2" s="79" t="s">
        <v>193</v>
      </c>
      <c r="AL2" s="79" t="s">
        <v>253</v>
      </c>
      <c r="AM2" s="79" t="s">
        <v>193</v>
      </c>
      <c r="AN2" s="75" t="s">
        <v>193</v>
      </c>
      <c r="AO2" s="75" t="s">
        <v>193</v>
      </c>
      <c r="AP2" s="75" t="s">
        <v>193</v>
      </c>
      <c r="AQ2" s="75" t="s">
        <v>256</v>
      </c>
      <c r="AR2" s="79" t="s">
        <v>260</v>
      </c>
      <c r="AS2" s="79" t="s">
        <v>193</v>
      </c>
      <c r="AT2" s="104" t="s">
        <v>193</v>
      </c>
      <c r="AU2" s="104" t="s">
        <v>253</v>
      </c>
      <c r="AV2" s="104" t="s">
        <v>253</v>
      </c>
      <c r="AW2" s="79" t="s">
        <v>193</v>
      </c>
      <c r="AX2" s="109" t="s">
        <v>193</v>
      </c>
      <c r="AY2" s="109" t="s">
        <v>263</v>
      </c>
      <c r="AZ2" s="79" t="s">
        <v>193</v>
      </c>
      <c r="BA2" s="79" t="s">
        <v>193</v>
      </c>
      <c r="BB2" s="79" t="s">
        <v>193</v>
      </c>
      <c r="BC2" s="79" t="s">
        <v>193</v>
      </c>
      <c r="BD2" s="79" t="s">
        <v>193</v>
      </c>
      <c r="BE2" s="79" t="s">
        <v>193</v>
      </c>
      <c r="BF2" s="79" t="s">
        <v>240</v>
      </c>
      <c r="BG2" s="79" t="s">
        <v>193</v>
      </c>
      <c r="BH2" s="79" t="s">
        <v>193</v>
      </c>
      <c r="BI2" s="79" t="s">
        <v>193</v>
      </c>
      <c r="BJ2" s="46"/>
      <c r="BK2" s="50" t="s">
        <v>193</v>
      </c>
      <c r="BL2" s="114" t="s">
        <v>248</v>
      </c>
      <c r="BM2" s="114" t="s">
        <v>248</v>
      </c>
      <c r="BN2" s="119" t="s">
        <v>248</v>
      </c>
      <c r="BO2" s="119" t="s">
        <v>264</v>
      </c>
    </row>
    <row r="3" spans="1:67" s="1" customFormat="1" ht="22.5" x14ac:dyDescent="0.2">
      <c r="A3" s="1" t="s">
        <v>107</v>
      </c>
      <c r="B3" s="14"/>
      <c r="C3" s="25"/>
      <c r="D3" s="46"/>
      <c r="E3" s="73" t="s">
        <v>179</v>
      </c>
      <c r="F3" s="35" t="s">
        <v>187</v>
      </c>
      <c r="G3" s="46" t="s">
        <v>187</v>
      </c>
      <c r="H3" s="35" t="s">
        <v>187</v>
      </c>
      <c r="I3" s="35" t="s">
        <v>187</v>
      </c>
      <c r="J3" s="89" t="s">
        <v>187</v>
      </c>
      <c r="K3" s="32" t="s">
        <v>192</v>
      </c>
      <c r="L3" s="32" t="s">
        <v>192</v>
      </c>
      <c r="M3" s="32" t="s">
        <v>192</v>
      </c>
      <c r="N3" s="32" t="s">
        <v>192</v>
      </c>
      <c r="O3" s="79" t="s">
        <v>192</v>
      </c>
      <c r="P3" s="79" t="s">
        <v>192</v>
      </c>
      <c r="Q3" s="79" t="s">
        <v>192</v>
      </c>
      <c r="R3" s="97" t="s">
        <v>192</v>
      </c>
      <c r="S3" s="97" t="s">
        <v>192</v>
      </c>
      <c r="T3" s="79" t="s">
        <v>192</v>
      </c>
      <c r="U3" s="79" t="s">
        <v>192</v>
      </c>
      <c r="V3" s="79" t="s">
        <v>192</v>
      </c>
      <c r="W3" s="50" t="s">
        <v>192</v>
      </c>
      <c r="X3" s="79" t="s">
        <v>192</v>
      </c>
      <c r="Y3" s="79" t="s">
        <v>132</v>
      </c>
      <c r="Z3" s="50" t="s">
        <v>192</v>
      </c>
      <c r="AA3" s="50" t="s">
        <v>129</v>
      </c>
      <c r="AB3" s="50" t="s">
        <v>192</v>
      </c>
      <c r="AC3" s="50" t="s">
        <v>192</v>
      </c>
      <c r="AD3" s="82" t="s">
        <v>198</v>
      </c>
      <c r="AE3" s="82" t="s">
        <v>198</v>
      </c>
      <c r="AF3" s="82" t="s">
        <v>198</v>
      </c>
      <c r="AG3" s="58" t="s">
        <v>192</v>
      </c>
      <c r="AH3" s="58" t="s">
        <v>192</v>
      </c>
      <c r="AI3" s="46" t="s">
        <v>192</v>
      </c>
      <c r="AJ3" s="46" t="s">
        <v>192</v>
      </c>
      <c r="AK3" s="46" t="s">
        <v>192</v>
      </c>
      <c r="AL3" s="46" t="s">
        <v>192</v>
      </c>
      <c r="AM3" s="82" t="s">
        <v>198</v>
      </c>
      <c r="AN3" s="85" t="s">
        <v>207</v>
      </c>
      <c r="AO3" s="85" t="s">
        <v>207</v>
      </c>
      <c r="AP3" s="85" t="s">
        <v>207</v>
      </c>
      <c r="AQ3" s="85" t="s">
        <v>207</v>
      </c>
      <c r="AR3" s="46" t="s">
        <v>192</v>
      </c>
      <c r="AS3" s="50" t="s">
        <v>192</v>
      </c>
      <c r="AT3" s="105" t="s">
        <v>198</v>
      </c>
      <c r="AU3" s="105" t="s">
        <v>198</v>
      </c>
      <c r="AV3" s="105" t="s">
        <v>198</v>
      </c>
      <c r="AW3" s="50" t="s">
        <v>192</v>
      </c>
      <c r="AX3" s="110" t="s">
        <v>210</v>
      </c>
      <c r="AY3" s="110" t="s">
        <v>210</v>
      </c>
      <c r="AZ3" s="82" t="s">
        <v>198</v>
      </c>
      <c r="BA3" s="50" t="s">
        <v>215</v>
      </c>
      <c r="BB3" s="50" t="s">
        <v>192</v>
      </c>
      <c r="BC3" s="50" t="s">
        <v>233</v>
      </c>
      <c r="BD3" s="50" t="s">
        <v>233</v>
      </c>
      <c r="BE3" s="50" t="s">
        <v>233</v>
      </c>
      <c r="BF3" s="50" t="s">
        <v>233</v>
      </c>
      <c r="BG3" s="50" t="s">
        <v>192</v>
      </c>
      <c r="BH3" s="82" t="s">
        <v>198</v>
      </c>
      <c r="BI3" s="50" t="s">
        <v>192</v>
      </c>
      <c r="BJ3" s="50" t="s">
        <v>129</v>
      </c>
      <c r="BK3" s="50" t="s">
        <v>192</v>
      </c>
      <c r="BL3" s="114" t="s">
        <v>192</v>
      </c>
      <c r="BM3" s="114" t="s">
        <v>192</v>
      </c>
      <c r="BN3" s="119" t="s">
        <v>192</v>
      </c>
      <c r="BO3" s="119" t="s">
        <v>192</v>
      </c>
    </row>
    <row r="4" spans="1:67" s="2" customFormat="1" ht="51" x14ac:dyDescent="0.2">
      <c r="B4" s="15"/>
      <c r="C4" s="123" t="s">
        <v>0</v>
      </c>
      <c r="D4" s="122" t="s">
        <v>251</v>
      </c>
      <c r="E4" s="74" t="s">
        <v>184</v>
      </c>
      <c r="F4" s="36" t="s">
        <v>112</v>
      </c>
      <c r="G4" s="95" t="s">
        <v>112</v>
      </c>
      <c r="H4" s="76" t="s">
        <v>112</v>
      </c>
      <c r="I4" s="76" t="s">
        <v>112</v>
      </c>
      <c r="J4" s="90" t="s">
        <v>112</v>
      </c>
      <c r="K4" s="33" t="s">
        <v>116</v>
      </c>
      <c r="L4" s="33" t="s">
        <v>138</v>
      </c>
      <c r="M4" s="33" t="s">
        <v>117</v>
      </c>
      <c r="N4" s="33" t="s">
        <v>118</v>
      </c>
      <c r="O4" s="80" t="s">
        <v>238</v>
      </c>
      <c r="P4" s="80" t="s">
        <v>180</v>
      </c>
      <c r="Q4" s="80" t="s">
        <v>181</v>
      </c>
      <c r="R4" s="98" t="s">
        <v>221</v>
      </c>
      <c r="S4" s="98" t="s">
        <v>221</v>
      </c>
      <c r="T4" s="80" t="s">
        <v>223</v>
      </c>
      <c r="U4" s="80" t="s">
        <v>194</v>
      </c>
      <c r="V4" s="80" t="s">
        <v>243</v>
      </c>
      <c r="W4" s="51" t="s">
        <v>224</v>
      </c>
      <c r="X4" s="83" t="s">
        <v>131</v>
      </c>
      <c r="Y4" s="83" t="s">
        <v>134</v>
      </c>
      <c r="Z4" s="51" t="s">
        <v>189</v>
      </c>
      <c r="AA4" s="51" t="s">
        <v>169</v>
      </c>
      <c r="AB4" s="51" t="s">
        <v>150</v>
      </c>
      <c r="AC4" s="51" t="s">
        <v>139</v>
      </c>
      <c r="AD4" s="51" t="s">
        <v>153</v>
      </c>
      <c r="AE4" s="51" t="s">
        <v>153</v>
      </c>
      <c r="AF4" s="51" t="s">
        <v>154</v>
      </c>
      <c r="AG4" s="56" t="s">
        <v>204</v>
      </c>
      <c r="AH4" s="56" t="s">
        <v>204</v>
      </c>
      <c r="AI4" s="51" t="s">
        <v>234</v>
      </c>
      <c r="AJ4" s="51" t="s">
        <v>235</v>
      </c>
      <c r="AK4" s="51" t="s">
        <v>226</v>
      </c>
      <c r="AL4" s="51" t="s">
        <v>254</v>
      </c>
      <c r="AM4" s="51" t="s">
        <v>197</v>
      </c>
      <c r="AN4" s="86" t="s">
        <v>158</v>
      </c>
      <c r="AO4" s="86" t="s">
        <v>158</v>
      </c>
      <c r="AP4" s="86" t="s">
        <v>158</v>
      </c>
      <c r="AQ4" s="86" t="s">
        <v>257</v>
      </c>
      <c r="AR4" s="87" t="s">
        <v>258</v>
      </c>
      <c r="AS4" s="51" t="s">
        <v>148</v>
      </c>
      <c r="AT4" s="106" t="s">
        <v>208</v>
      </c>
      <c r="AU4" s="106" t="s">
        <v>261</v>
      </c>
      <c r="AV4" s="106" t="s">
        <v>262</v>
      </c>
      <c r="AW4" s="51" t="s">
        <v>172</v>
      </c>
      <c r="AX4" s="111" t="s">
        <v>211</v>
      </c>
      <c r="AY4" s="111" t="s">
        <v>211</v>
      </c>
      <c r="AZ4" s="51" t="s">
        <v>162</v>
      </c>
      <c r="BA4" s="51" t="s">
        <v>216</v>
      </c>
      <c r="BB4" s="51" t="s">
        <v>228</v>
      </c>
      <c r="BC4" s="87" t="s">
        <v>175</v>
      </c>
      <c r="BD4" s="87" t="s">
        <v>175</v>
      </c>
      <c r="BE4" s="87" t="s">
        <v>175</v>
      </c>
      <c r="BF4" s="87" t="s">
        <v>175</v>
      </c>
      <c r="BG4" s="87" t="s">
        <v>165</v>
      </c>
      <c r="BH4" s="51" t="s">
        <v>218</v>
      </c>
      <c r="BI4" s="51" t="s">
        <v>167</v>
      </c>
      <c r="BJ4" s="51" t="s">
        <v>182</v>
      </c>
      <c r="BK4" s="51" t="s">
        <v>141</v>
      </c>
      <c r="BL4" s="115" t="s">
        <v>249</v>
      </c>
      <c r="BM4" s="115" t="s">
        <v>249</v>
      </c>
      <c r="BN4" s="120" t="s">
        <v>250</v>
      </c>
      <c r="BO4" s="120" t="s">
        <v>250</v>
      </c>
    </row>
    <row r="5" spans="1:67" s="12" customFormat="1" ht="25.5" x14ac:dyDescent="0.2">
      <c r="B5" s="16" t="s">
        <v>109</v>
      </c>
      <c r="C5" s="123"/>
      <c r="D5" s="122"/>
      <c r="E5" s="74" t="s">
        <v>186</v>
      </c>
      <c r="F5" s="36" t="s">
        <v>113</v>
      </c>
      <c r="G5" s="51" t="s">
        <v>188</v>
      </c>
      <c r="H5" s="36" t="s">
        <v>171</v>
      </c>
      <c r="I5" s="36" t="s">
        <v>125</v>
      </c>
      <c r="J5" s="91" t="s">
        <v>125</v>
      </c>
      <c r="K5" s="33" t="s">
        <v>191</v>
      </c>
      <c r="L5" s="33" t="s">
        <v>191</v>
      </c>
      <c r="M5" s="33" t="s">
        <v>191</v>
      </c>
      <c r="N5" s="33" t="s">
        <v>191</v>
      </c>
      <c r="O5" s="80" t="s">
        <v>191</v>
      </c>
      <c r="P5" s="80" t="s">
        <v>191</v>
      </c>
      <c r="Q5" s="80" t="s">
        <v>191</v>
      </c>
      <c r="R5" s="98" t="s">
        <v>191</v>
      </c>
      <c r="S5" s="98" t="s">
        <v>222</v>
      </c>
      <c r="T5" s="80" t="s">
        <v>222</v>
      </c>
      <c r="U5" s="80" t="s">
        <v>191</v>
      </c>
      <c r="V5" s="80" t="s">
        <v>222</v>
      </c>
      <c r="W5" s="51" t="s">
        <v>222</v>
      </c>
      <c r="X5" s="80" t="s">
        <v>191</v>
      </c>
      <c r="Y5" s="83" t="s">
        <v>191</v>
      </c>
      <c r="Z5" s="83" t="s">
        <v>222</v>
      </c>
      <c r="AA5" s="51" t="s">
        <v>196</v>
      </c>
      <c r="AB5" s="51" t="s">
        <v>201</v>
      </c>
      <c r="AC5" s="51" t="s">
        <v>203</v>
      </c>
      <c r="AD5" s="51" t="s">
        <v>203</v>
      </c>
      <c r="AE5" s="51" t="s">
        <v>203</v>
      </c>
      <c r="AF5" s="51" t="s">
        <v>203</v>
      </c>
      <c r="AG5" s="56" t="s">
        <v>205</v>
      </c>
      <c r="AH5" s="56" t="s">
        <v>222</v>
      </c>
      <c r="AI5" s="51" t="s">
        <v>222</v>
      </c>
      <c r="AJ5" s="51" t="s">
        <v>222</v>
      </c>
      <c r="AK5" s="51" t="s">
        <v>222</v>
      </c>
      <c r="AL5" s="51" t="s">
        <v>222</v>
      </c>
      <c r="AM5" s="51" t="s">
        <v>199</v>
      </c>
      <c r="AN5" s="33" t="s">
        <v>199</v>
      </c>
      <c r="AO5" s="33" t="s">
        <v>222</v>
      </c>
      <c r="AP5" s="33" t="s">
        <v>222</v>
      </c>
      <c r="AQ5" s="33" t="s">
        <v>222</v>
      </c>
      <c r="AR5" s="51" t="s">
        <v>222</v>
      </c>
      <c r="AS5" s="51" t="s">
        <v>222</v>
      </c>
      <c r="AT5" s="106" t="s">
        <v>209</v>
      </c>
      <c r="AU5" s="106" t="s">
        <v>222</v>
      </c>
      <c r="AV5" s="106" t="s">
        <v>222</v>
      </c>
      <c r="AW5" s="51" t="s">
        <v>222</v>
      </c>
      <c r="AX5" s="111" t="s">
        <v>190</v>
      </c>
      <c r="AY5" s="111" t="s">
        <v>222</v>
      </c>
      <c r="AZ5" s="51" t="s">
        <v>212</v>
      </c>
      <c r="BA5" s="51" t="s">
        <v>212</v>
      </c>
      <c r="BB5" s="51" t="s">
        <v>222</v>
      </c>
      <c r="BC5" s="51" t="s">
        <v>176</v>
      </c>
      <c r="BD5" s="51" t="s">
        <v>177</v>
      </c>
      <c r="BE5" s="51" t="s">
        <v>178</v>
      </c>
      <c r="BF5" s="51" t="s">
        <v>246</v>
      </c>
      <c r="BG5" s="51" t="s">
        <v>222</v>
      </c>
      <c r="BH5" s="51" t="s">
        <v>219</v>
      </c>
      <c r="BI5" s="51" t="s">
        <v>222</v>
      </c>
      <c r="BJ5" s="51" t="s">
        <v>146</v>
      </c>
      <c r="BK5" s="51" t="s">
        <v>220</v>
      </c>
      <c r="BL5" s="115" t="s">
        <v>222</v>
      </c>
      <c r="BM5" s="115" t="s">
        <v>222</v>
      </c>
      <c r="BN5" s="120" t="s">
        <v>222</v>
      </c>
      <c r="BO5" s="120" t="s">
        <v>222</v>
      </c>
    </row>
    <row r="6" spans="1:67" s="2" customFormat="1" ht="12.75" x14ac:dyDescent="0.2">
      <c r="B6" s="42"/>
      <c r="C6" s="123"/>
      <c r="D6" s="122"/>
      <c r="E6" s="49"/>
      <c r="F6" s="36" t="s">
        <v>114</v>
      </c>
      <c r="G6" s="51" t="s">
        <v>126</v>
      </c>
      <c r="H6" s="36" t="s">
        <v>126</v>
      </c>
      <c r="I6" s="36" t="s">
        <v>185</v>
      </c>
      <c r="J6" s="91" t="s">
        <v>185</v>
      </c>
      <c r="K6" s="33" t="s">
        <v>119</v>
      </c>
      <c r="L6" s="33" t="s">
        <v>120</v>
      </c>
      <c r="M6" s="33" t="s">
        <v>121</v>
      </c>
      <c r="N6" s="33" t="s">
        <v>122</v>
      </c>
      <c r="O6" s="80" t="s">
        <v>239</v>
      </c>
      <c r="P6" s="80" t="s">
        <v>128</v>
      </c>
      <c r="Q6" s="80" t="s">
        <v>128</v>
      </c>
      <c r="R6" s="98" t="s">
        <v>128</v>
      </c>
      <c r="S6" s="98" t="s">
        <v>128</v>
      </c>
      <c r="T6" s="80" t="s">
        <v>128</v>
      </c>
      <c r="U6" s="80" t="s">
        <v>128</v>
      </c>
      <c r="V6" s="80" t="s">
        <v>128</v>
      </c>
      <c r="W6" s="51" t="s">
        <v>143</v>
      </c>
      <c r="X6" s="83" t="s">
        <v>130</v>
      </c>
      <c r="Y6" s="83" t="s">
        <v>133</v>
      </c>
      <c r="Z6" s="51" t="s">
        <v>145</v>
      </c>
      <c r="AA6" s="51" t="s">
        <v>170</v>
      </c>
      <c r="AB6" s="51" t="s">
        <v>151</v>
      </c>
      <c r="AC6" s="51" t="s">
        <v>140</v>
      </c>
      <c r="AD6" s="51" t="s">
        <v>152</v>
      </c>
      <c r="AE6" s="51" t="s">
        <v>152</v>
      </c>
      <c r="AF6" s="51" t="s">
        <v>155</v>
      </c>
      <c r="AG6" s="56" t="s">
        <v>206</v>
      </c>
      <c r="AH6" s="56" t="s">
        <v>206</v>
      </c>
      <c r="AI6" s="51" t="s">
        <v>137</v>
      </c>
      <c r="AJ6" s="51" t="s">
        <v>136</v>
      </c>
      <c r="AK6" s="51" t="s">
        <v>227</v>
      </c>
      <c r="AL6" s="51" t="s">
        <v>255</v>
      </c>
      <c r="AM6" s="51" t="s">
        <v>200</v>
      </c>
      <c r="AN6" s="33" t="s">
        <v>157</v>
      </c>
      <c r="AO6" s="33" t="s">
        <v>157</v>
      </c>
      <c r="AP6" s="33" t="s">
        <v>157</v>
      </c>
      <c r="AQ6" s="33" t="s">
        <v>157</v>
      </c>
      <c r="AR6" s="51" t="s">
        <v>259</v>
      </c>
      <c r="AS6" s="51" t="s">
        <v>147</v>
      </c>
      <c r="AT6" s="106" t="s">
        <v>159</v>
      </c>
      <c r="AU6" s="106" t="s">
        <v>159</v>
      </c>
      <c r="AV6" s="106" t="s">
        <v>159</v>
      </c>
      <c r="AW6" s="51" t="s">
        <v>173</v>
      </c>
      <c r="AX6" s="111" t="s">
        <v>161</v>
      </c>
      <c r="AY6" s="111" t="s">
        <v>161</v>
      </c>
      <c r="AZ6" s="51" t="s">
        <v>213</v>
      </c>
      <c r="BA6" s="51" t="s">
        <v>217</v>
      </c>
      <c r="BB6" s="51" t="s">
        <v>149</v>
      </c>
      <c r="BC6" s="51" t="s">
        <v>229</v>
      </c>
      <c r="BD6" s="51" t="s">
        <v>230</v>
      </c>
      <c r="BE6" s="51" t="s">
        <v>231</v>
      </c>
      <c r="BF6" s="51" t="s">
        <v>247</v>
      </c>
      <c r="BG6" s="51" t="s">
        <v>166</v>
      </c>
      <c r="BH6" s="51" t="s">
        <v>164</v>
      </c>
      <c r="BI6" s="51" t="s">
        <v>168</v>
      </c>
      <c r="BJ6" s="51" t="s">
        <v>183</v>
      </c>
      <c r="BK6" s="51" t="s">
        <v>142</v>
      </c>
      <c r="BL6" s="115"/>
      <c r="BM6" s="115"/>
      <c r="BN6" s="120" t="s">
        <v>109</v>
      </c>
      <c r="BO6" s="120"/>
    </row>
    <row r="7" spans="1:67" s="27" customFormat="1" ht="13.5" thickBot="1" x14ac:dyDescent="0.25">
      <c r="A7" s="5" t="s">
        <v>60</v>
      </c>
      <c r="B7" s="17" t="s">
        <v>123</v>
      </c>
      <c r="C7" s="26" t="s">
        <v>1</v>
      </c>
      <c r="D7" s="45" t="s">
        <v>1</v>
      </c>
      <c r="E7" s="26" t="s">
        <v>110</v>
      </c>
      <c r="F7" s="37" t="s">
        <v>1</v>
      </c>
      <c r="G7" s="45" t="s">
        <v>1</v>
      </c>
      <c r="H7" s="37" t="s">
        <v>1</v>
      </c>
      <c r="I7" s="37" t="s">
        <v>1</v>
      </c>
      <c r="J7" s="92" t="s">
        <v>110</v>
      </c>
      <c r="K7" s="34" t="s">
        <v>1</v>
      </c>
      <c r="L7" s="34" t="s">
        <v>1</v>
      </c>
      <c r="M7" s="34" t="s">
        <v>1</v>
      </c>
      <c r="N7" s="34" t="s">
        <v>1</v>
      </c>
      <c r="O7" s="17" t="s">
        <v>1</v>
      </c>
      <c r="P7" s="17" t="s">
        <v>1</v>
      </c>
      <c r="Q7" s="17" t="s">
        <v>1</v>
      </c>
      <c r="R7" s="99" t="s">
        <v>1</v>
      </c>
      <c r="S7" s="99" t="s">
        <v>1</v>
      </c>
      <c r="T7" s="17" t="s">
        <v>1</v>
      </c>
      <c r="U7" s="17" t="s">
        <v>1</v>
      </c>
      <c r="V7" s="17" t="s">
        <v>1</v>
      </c>
      <c r="W7" s="45" t="s">
        <v>1</v>
      </c>
      <c r="X7" s="84" t="s">
        <v>1</v>
      </c>
      <c r="Y7" s="84" t="s">
        <v>1</v>
      </c>
      <c r="Z7" s="45" t="s">
        <v>1</v>
      </c>
      <c r="AA7" s="45" t="s">
        <v>1</v>
      </c>
      <c r="AB7" s="45" t="s">
        <v>1</v>
      </c>
      <c r="AC7" s="45" t="s">
        <v>1</v>
      </c>
      <c r="AD7" s="45" t="s">
        <v>1</v>
      </c>
      <c r="AE7" s="45" t="s">
        <v>244</v>
      </c>
      <c r="AF7" s="45" t="s">
        <v>1</v>
      </c>
      <c r="AG7" s="57" t="s">
        <v>1</v>
      </c>
      <c r="AH7" s="57" t="s">
        <v>1</v>
      </c>
      <c r="AI7" s="45" t="s">
        <v>1</v>
      </c>
      <c r="AJ7" s="45" t="s">
        <v>1</v>
      </c>
      <c r="AK7" s="45" t="s">
        <v>1</v>
      </c>
      <c r="AL7" s="45" t="s">
        <v>1</v>
      </c>
      <c r="AM7" s="45" t="s">
        <v>1</v>
      </c>
      <c r="AN7" s="34" t="s">
        <v>1</v>
      </c>
      <c r="AO7" s="34" t="s">
        <v>110</v>
      </c>
      <c r="AP7" s="34" t="s">
        <v>1</v>
      </c>
      <c r="AQ7" s="34" t="s">
        <v>110</v>
      </c>
      <c r="AR7" s="45" t="s">
        <v>1</v>
      </c>
      <c r="AS7" s="45" t="s">
        <v>1</v>
      </c>
      <c r="AT7" s="107" t="s">
        <v>1</v>
      </c>
      <c r="AU7" s="107" t="s">
        <v>110</v>
      </c>
      <c r="AV7" s="107" t="s">
        <v>1</v>
      </c>
      <c r="AW7" s="45" t="s">
        <v>1</v>
      </c>
      <c r="AX7" s="112" t="s">
        <v>1</v>
      </c>
      <c r="AY7" s="112" t="s">
        <v>110</v>
      </c>
      <c r="AZ7" s="45" t="s">
        <v>1</v>
      </c>
      <c r="BA7" s="45" t="s">
        <v>1</v>
      </c>
      <c r="BB7" s="45" t="s">
        <v>1</v>
      </c>
      <c r="BC7" s="45" t="s">
        <v>1</v>
      </c>
      <c r="BD7" s="45" t="s">
        <v>1</v>
      </c>
      <c r="BE7" s="45" t="s">
        <v>1</v>
      </c>
      <c r="BF7" s="45" t="s">
        <v>1</v>
      </c>
      <c r="BG7" s="45" t="s">
        <v>1</v>
      </c>
      <c r="BH7" s="45" t="s">
        <v>1</v>
      </c>
      <c r="BI7" s="45" t="s">
        <v>1</v>
      </c>
      <c r="BJ7" s="45" t="s">
        <v>1</v>
      </c>
      <c r="BK7" s="45" t="s">
        <v>1</v>
      </c>
      <c r="BL7" s="116" t="s">
        <v>1</v>
      </c>
      <c r="BM7" s="116" t="s">
        <v>1</v>
      </c>
      <c r="BN7" s="121" t="s">
        <v>1</v>
      </c>
      <c r="BO7" s="121" t="s">
        <v>1</v>
      </c>
    </row>
    <row r="8" spans="1:67" s="3" customFormat="1" x14ac:dyDescent="0.25">
      <c r="A8" s="4">
        <v>886</v>
      </c>
      <c r="B8" s="43" t="s">
        <v>2</v>
      </c>
      <c r="C8" s="77">
        <f>SUM(D8:BN8)</f>
        <v>38639437</v>
      </c>
      <c r="D8" s="59">
        <v>33966443</v>
      </c>
      <c r="E8" s="60"/>
      <c r="F8" s="62"/>
      <c r="G8" s="63">
        <f>19755+15121+3728+5764+4175+2323+1843</f>
        <v>52709</v>
      </c>
      <c r="H8" s="63"/>
      <c r="I8" s="63"/>
      <c r="J8" s="63"/>
      <c r="K8" s="63">
        <v>1171207</v>
      </c>
      <c r="L8" s="63">
        <v>864</v>
      </c>
      <c r="M8" s="63">
        <v>55303</v>
      </c>
      <c r="N8" s="63">
        <v>127429</v>
      </c>
      <c r="O8" s="63">
        <v>24738</v>
      </c>
      <c r="P8" s="63"/>
      <c r="Q8" s="63"/>
      <c r="R8" s="63"/>
      <c r="S8" s="63"/>
      <c r="T8" s="63"/>
      <c r="U8" s="63">
        <v>10000</v>
      </c>
      <c r="V8" s="63"/>
      <c r="W8" s="63"/>
      <c r="X8" s="63">
        <v>208551</v>
      </c>
      <c r="Y8" s="63">
        <f>293427+255785</f>
        <v>549212</v>
      </c>
      <c r="Z8" s="63"/>
      <c r="AA8" s="63"/>
      <c r="AB8" s="63">
        <v>90639</v>
      </c>
      <c r="AC8" s="63"/>
      <c r="AD8" s="63">
        <v>12221</v>
      </c>
      <c r="AE8" s="63"/>
      <c r="AF8" s="63"/>
      <c r="AG8" s="63">
        <v>118229</v>
      </c>
      <c r="AH8" s="63">
        <v>415782</v>
      </c>
      <c r="AI8" s="63">
        <v>12651</v>
      </c>
      <c r="AJ8" s="61">
        <v>49666</v>
      </c>
      <c r="AK8" s="63"/>
      <c r="AL8" s="61"/>
      <c r="AM8" s="63"/>
      <c r="AN8" s="61">
        <v>18983</v>
      </c>
      <c r="AO8" s="61"/>
      <c r="AP8" s="61"/>
      <c r="AQ8" s="61">
        <v>-250</v>
      </c>
      <c r="AR8" s="61"/>
      <c r="AS8" s="63"/>
      <c r="AT8" s="63">
        <v>165888</v>
      </c>
      <c r="AU8" s="63">
        <v>-66274</v>
      </c>
      <c r="AV8" s="63">
        <v>289151</v>
      </c>
      <c r="AW8" s="63">
        <v>100000</v>
      </c>
      <c r="AX8" s="63">
        <v>598985</v>
      </c>
      <c r="AY8" s="63"/>
      <c r="AZ8" s="63"/>
      <c r="BA8" s="63"/>
      <c r="BB8" s="63">
        <v>194000</v>
      </c>
      <c r="BC8" s="63"/>
      <c r="BD8" s="63"/>
      <c r="BE8" s="63"/>
      <c r="BF8" s="63"/>
      <c r="BG8" s="63">
        <v>15450</v>
      </c>
      <c r="BH8" s="63">
        <v>1864</v>
      </c>
      <c r="BI8" s="64">
        <v>25355</v>
      </c>
      <c r="BJ8" s="65"/>
      <c r="BK8" s="63"/>
      <c r="BL8" s="100">
        <v>343368</v>
      </c>
      <c r="BM8" s="101"/>
      <c r="BN8" s="94">
        <v>87273</v>
      </c>
      <c r="BO8" s="94"/>
    </row>
    <row r="9" spans="1:67" s="3" customFormat="1" x14ac:dyDescent="0.25">
      <c r="A9" s="4">
        <v>802</v>
      </c>
      <c r="B9" s="43" t="s">
        <v>3</v>
      </c>
      <c r="C9" s="77">
        <f>SUM(D9:BO9)</f>
        <v>46719367</v>
      </c>
      <c r="D9" s="61">
        <v>41439649</v>
      </c>
      <c r="E9" s="60"/>
      <c r="F9" s="62"/>
      <c r="G9" s="63">
        <f>99549+16390+43159+8800+95447+44198+17421+49844</f>
        <v>374808</v>
      </c>
      <c r="H9" s="63"/>
      <c r="I9" s="63"/>
      <c r="J9" s="63"/>
      <c r="K9" s="63">
        <v>770293</v>
      </c>
      <c r="L9" s="63">
        <v>2251</v>
      </c>
      <c r="M9" s="63">
        <v>119497</v>
      </c>
      <c r="N9" s="63">
        <v>7</v>
      </c>
      <c r="O9" s="63">
        <v>27342</v>
      </c>
      <c r="P9" s="63"/>
      <c r="Q9" s="63"/>
      <c r="R9" s="63"/>
      <c r="S9" s="63"/>
      <c r="T9" s="63"/>
      <c r="U9" s="63"/>
      <c r="V9" s="63"/>
      <c r="W9" s="63"/>
      <c r="X9" s="63">
        <v>320509</v>
      </c>
      <c r="Y9" s="63">
        <f>60053+573028</f>
        <v>633081</v>
      </c>
      <c r="Z9" s="63"/>
      <c r="AA9" s="63"/>
      <c r="AB9" s="63"/>
      <c r="AC9" s="63"/>
      <c r="AD9" s="63">
        <v>21412</v>
      </c>
      <c r="AE9" s="63"/>
      <c r="AF9" s="63"/>
      <c r="AG9" s="63">
        <v>101327</v>
      </c>
      <c r="AH9" s="63">
        <v>356344</v>
      </c>
      <c r="AI9" s="63">
        <v>36536</v>
      </c>
      <c r="AJ9" s="61">
        <v>57582</v>
      </c>
      <c r="AK9" s="63"/>
      <c r="AL9" s="61">
        <v>90000</v>
      </c>
      <c r="AM9" s="63"/>
      <c r="AN9" s="61">
        <v>75363</v>
      </c>
      <c r="AO9" s="61">
        <v>-19242</v>
      </c>
      <c r="AP9" s="61"/>
      <c r="AQ9" s="61"/>
      <c r="AR9" s="61"/>
      <c r="AS9" s="63">
        <v>1007546</v>
      </c>
      <c r="AT9" s="66"/>
      <c r="AU9" s="66"/>
      <c r="AV9" s="66"/>
      <c r="AW9" s="63"/>
      <c r="AX9" s="63"/>
      <c r="AY9" s="63"/>
      <c r="AZ9" s="63">
        <v>8667</v>
      </c>
      <c r="BA9" s="63"/>
      <c r="BB9" s="63">
        <v>194000</v>
      </c>
      <c r="BC9" s="63">
        <v>432718</v>
      </c>
      <c r="BD9" s="63">
        <v>2305</v>
      </c>
      <c r="BE9" s="63">
        <v>361793</v>
      </c>
      <c r="BF9" s="63">
        <v>21541</v>
      </c>
      <c r="BG9" s="63">
        <v>14098</v>
      </c>
      <c r="BH9" s="63"/>
      <c r="BI9" s="64">
        <v>26937</v>
      </c>
      <c r="BJ9" s="65"/>
      <c r="BK9" s="63"/>
      <c r="BL9" s="101">
        <v>46304</v>
      </c>
      <c r="BM9" s="101"/>
      <c r="BN9" s="94">
        <v>180777</v>
      </c>
      <c r="BO9" s="94">
        <v>15922</v>
      </c>
    </row>
    <row r="10" spans="1:67" s="3" customFormat="1" x14ac:dyDescent="0.25">
      <c r="A10" s="4">
        <v>804</v>
      </c>
      <c r="B10" s="43" t="s">
        <v>4</v>
      </c>
      <c r="C10" s="77">
        <f t="shared" ref="C10:C39" si="0">SUM(D10:BN10)</f>
        <v>18651857</v>
      </c>
      <c r="D10" s="61">
        <v>17053266</v>
      </c>
      <c r="E10" s="60"/>
      <c r="F10" s="62"/>
      <c r="G10" s="63">
        <f>18458+4510+909+3114</f>
        <v>26991</v>
      </c>
      <c r="H10" s="63"/>
      <c r="I10" s="63"/>
      <c r="J10" s="63"/>
      <c r="K10" s="63">
        <v>131833</v>
      </c>
      <c r="L10" s="63">
        <v>15657</v>
      </c>
      <c r="M10" s="63">
        <v>1</v>
      </c>
      <c r="N10" s="63">
        <v>8</v>
      </c>
      <c r="O10" s="63">
        <v>11224</v>
      </c>
      <c r="P10" s="63"/>
      <c r="Q10" s="63"/>
      <c r="R10" s="63">
        <v>1250</v>
      </c>
      <c r="S10" s="63">
        <v>1250</v>
      </c>
      <c r="T10" s="63"/>
      <c r="U10" s="63"/>
      <c r="V10" s="63"/>
      <c r="W10" s="63"/>
      <c r="X10" s="63">
        <v>316237</v>
      </c>
      <c r="Y10" s="63">
        <v>24300</v>
      </c>
      <c r="Z10" s="63"/>
      <c r="AA10" s="63"/>
      <c r="AB10" s="63"/>
      <c r="AC10" s="63"/>
      <c r="AD10" s="63"/>
      <c r="AE10" s="63"/>
      <c r="AF10" s="63"/>
      <c r="AG10" s="63">
        <v>47454</v>
      </c>
      <c r="AH10" s="63">
        <v>166883</v>
      </c>
      <c r="AI10" s="63">
        <v>31639</v>
      </c>
      <c r="AJ10" s="61">
        <v>34553</v>
      </c>
      <c r="AK10" s="63"/>
      <c r="AL10" s="61">
        <v>271935</v>
      </c>
      <c r="AM10" s="63"/>
      <c r="AN10" s="61"/>
      <c r="AO10" s="61"/>
      <c r="AP10" s="61"/>
      <c r="AQ10" s="61"/>
      <c r="AR10" s="61">
        <v>135155</v>
      </c>
      <c r="AS10" s="63"/>
      <c r="AT10" s="63">
        <v>29304</v>
      </c>
      <c r="AU10" s="63"/>
      <c r="AV10" s="63"/>
      <c r="AW10" s="63"/>
      <c r="AX10" s="63"/>
      <c r="AY10" s="63"/>
      <c r="AZ10" s="63"/>
      <c r="BA10" s="63">
        <v>9223</v>
      </c>
      <c r="BB10" s="63"/>
      <c r="BC10" s="63"/>
      <c r="BD10" s="63"/>
      <c r="BE10" s="63"/>
      <c r="BF10" s="63"/>
      <c r="BG10" s="63">
        <v>15588</v>
      </c>
      <c r="BH10" s="63"/>
      <c r="BI10" s="64">
        <v>22579</v>
      </c>
      <c r="BJ10" s="65"/>
      <c r="BK10" s="63"/>
      <c r="BL10" s="101">
        <v>239924</v>
      </c>
      <c r="BM10" s="101"/>
      <c r="BN10" s="94">
        <v>65603</v>
      </c>
      <c r="BO10" s="94"/>
    </row>
    <row r="11" spans="1:67" s="3" customFormat="1" x14ac:dyDescent="0.25">
      <c r="A11" s="4">
        <v>806</v>
      </c>
      <c r="B11" s="43" t="s">
        <v>5</v>
      </c>
      <c r="C11" s="77">
        <f t="shared" si="0"/>
        <v>13407175</v>
      </c>
      <c r="D11" s="61">
        <v>11931021</v>
      </c>
      <c r="E11" s="60"/>
      <c r="F11" s="62"/>
      <c r="G11" s="63"/>
      <c r="H11" s="63"/>
      <c r="I11" s="63"/>
      <c r="J11" s="63"/>
      <c r="K11" s="63">
        <v>261625</v>
      </c>
      <c r="L11" s="63">
        <v>5703</v>
      </c>
      <c r="M11" s="63">
        <v>4</v>
      </c>
      <c r="N11" s="63">
        <v>76717</v>
      </c>
      <c r="O11" s="63">
        <v>8665</v>
      </c>
      <c r="P11" s="63"/>
      <c r="Q11" s="63"/>
      <c r="R11" s="63">
        <v>1250</v>
      </c>
      <c r="S11" s="63">
        <v>1250</v>
      </c>
      <c r="T11" s="63"/>
      <c r="U11" s="63"/>
      <c r="V11" s="63"/>
      <c r="W11" s="63"/>
      <c r="X11" s="63">
        <v>231290</v>
      </c>
      <c r="Y11" s="63">
        <v>20429</v>
      </c>
      <c r="Z11" s="63"/>
      <c r="AA11" s="63"/>
      <c r="AB11" s="63">
        <v>267694</v>
      </c>
      <c r="AC11" s="63"/>
      <c r="AD11" s="63"/>
      <c r="AE11" s="63"/>
      <c r="AF11" s="63"/>
      <c r="AG11" s="63">
        <v>23056</v>
      </c>
      <c r="AH11" s="63">
        <v>81082</v>
      </c>
      <c r="AI11" s="63"/>
      <c r="AJ11" s="61"/>
      <c r="AK11" s="63"/>
      <c r="AL11" s="61">
        <v>161730</v>
      </c>
      <c r="AM11" s="63"/>
      <c r="AN11" s="61"/>
      <c r="AO11" s="61"/>
      <c r="AP11" s="61"/>
      <c r="AQ11" s="61"/>
      <c r="AR11" s="61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>
        <v>5355</v>
      </c>
      <c r="BH11" s="63">
        <v>8</v>
      </c>
      <c r="BI11" s="64">
        <v>21410</v>
      </c>
      <c r="BJ11" s="65"/>
      <c r="BK11" s="63"/>
      <c r="BL11" s="101">
        <v>206937</v>
      </c>
      <c r="BM11" s="101"/>
      <c r="BN11" s="94">
        <v>101949</v>
      </c>
      <c r="BO11" s="94"/>
    </row>
    <row r="12" spans="1:67" s="3" customFormat="1" x14ac:dyDescent="0.25">
      <c r="A12" s="4">
        <v>843</v>
      </c>
      <c r="B12" s="43" t="s">
        <v>6</v>
      </c>
      <c r="C12" s="77">
        <f t="shared" si="0"/>
        <v>23243428</v>
      </c>
      <c r="D12" s="61">
        <v>20845628</v>
      </c>
      <c r="E12" s="60"/>
      <c r="F12" s="62"/>
      <c r="G12" s="63"/>
      <c r="H12" s="63"/>
      <c r="I12" s="63"/>
      <c r="J12" s="63"/>
      <c r="K12" s="63">
        <v>149313</v>
      </c>
      <c r="L12" s="63"/>
      <c r="M12" s="63"/>
      <c r="N12" s="63">
        <v>1</v>
      </c>
      <c r="O12" s="63">
        <v>14097</v>
      </c>
      <c r="P12" s="63"/>
      <c r="Q12" s="63"/>
      <c r="R12" s="63">
        <v>1250</v>
      </c>
      <c r="S12" s="63">
        <v>1250</v>
      </c>
      <c r="T12" s="63"/>
      <c r="U12" s="63"/>
      <c r="V12" s="63"/>
      <c r="W12" s="63"/>
      <c r="X12" s="63">
        <v>182384</v>
      </c>
      <c r="Y12" s="63">
        <v>176602</v>
      </c>
      <c r="Z12" s="63"/>
      <c r="AA12" s="63"/>
      <c r="AB12" s="63">
        <v>96578</v>
      </c>
      <c r="AC12" s="63"/>
      <c r="AD12" s="63"/>
      <c r="AE12" s="63"/>
      <c r="AF12" s="63"/>
      <c r="AG12" s="63">
        <v>47398</v>
      </c>
      <c r="AH12" s="63">
        <v>166686</v>
      </c>
      <c r="AI12" s="63">
        <v>16542</v>
      </c>
      <c r="AJ12" s="61">
        <v>40672</v>
      </c>
      <c r="AK12" s="63"/>
      <c r="AL12" s="61">
        <v>130914</v>
      </c>
      <c r="AM12" s="63"/>
      <c r="AN12" s="61">
        <v>45432</v>
      </c>
      <c r="AO12" s="61">
        <v>-6171</v>
      </c>
      <c r="AP12" s="61"/>
      <c r="AQ12" s="61"/>
      <c r="AR12" s="61"/>
      <c r="AS12" s="63"/>
      <c r="AT12" s="63">
        <v>29456</v>
      </c>
      <c r="AU12" s="63"/>
      <c r="AV12" s="63"/>
      <c r="AW12" s="63">
        <v>100000</v>
      </c>
      <c r="AX12" s="63"/>
      <c r="AY12" s="63"/>
      <c r="AZ12" s="63"/>
      <c r="BA12" s="63">
        <v>2223</v>
      </c>
      <c r="BB12" s="63"/>
      <c r="BC12" s="63">
        <v>232568</v>
      </c>
      <c r="BD12" s="63">
        <v>39168</v>
      </c>
      <c r="BE12" s="63">
        <v>181717</v>
      </c>
      <c r="BF12" s="63">
        <v>614792</v>
      </c>
      <c r="BG12" s="63">
        <v>12119</v>
      </c>
      <c r="BH12" s="63"/>
      <c r="BI12" s="64">
        <v>23267</v>
      </c>
      <c r="BJ12" s="65"/>
      <c r="BK12" s="63"/>
      <c r="BL12" s="101">
        <v>3142</v>
      </c>
      <c r="BM12" s="101"/>
      <c r="BN12" s="94">
        <v>96400</v>
      </c>
      <c r="BO12" s="94"/>
    </row>
    <row r="13" spans="1:67" s="3" customFormat="1" x14ac:dyDescent="0.25">
      <c r="A13" s="4">
        <v>807</v>
      </c>
      <c r="B13" s="43" t="s">
        <v>7</v>
      </c>
      <c r="C13" s="77">
        <f t="shared" si="0"/>
        <v>21160536</v>
      </c>
      <c r="D13" s="61">
        <v>19268564</v>
      </c>
      <c r="E13" s="60"/>
      <c r="F13" s="62"/>
      <c r="G13" s="63">
        <f>11660+9120+20295+18766+4400+6325+80</f>
        <v>70646</v>
      </c>
      <c r="H13" s="63"/>
      <c r="I13" s="63"/>
      <c r="J13" s="63"/>
      <c r="K13" s="63">
        <v>124559</v>
      </c>
      <c r="L13" s="63">
        <v>2003</v>
      </c>
      <c r="M13" s="63">
        <v>70301</v>
      </c>
      <c r="N13" s="63">
        <v>170358</v>
      </c>
      <c r="O13" s="63">
        <v>10102</v>
      </c>
      <c r="P13" s="63"/>
      <c r="Q13" s="63"/>
      <c r="R13" s="63"/>
      <c r="S13" s="63"/>
      <c r="T13" s="63"/>
      <c r="U13" s="63"/>
      <c r="V13" s="63"/>
      <c r="W13" s="63"/>
      <c r="X13" s="63">
        <v>125849</v>
      </c>
      <c r="Y13" s="63">
        <v>22550</v>
      </c>
      <c r="Z13" s="63"/>
      <c r="AA13" s="63"/>
      <c r="AB13" s="63">
        <v>405809</v>
      </c>
      <c r="AC13" s="63"/>
      <c r="AD13" s="63">
        <v>13513</v>
      </c>
      <c r="AE13" s="63"/>
      <c r="AF13" s="63"/>
      <c r="AG13" s="63">
        <v>72747</v>
      </c>
      <c r="AH13" s="63">
        <v>255832</v>
      </c>
      <c r="AI13" s="63">
        <v>13150</v>
      </c>
      <c r="AJ13" s="61"/>
      <c r="AK13" s="63"/>
      <c r="AL13" s="61">
        <v>77260</v>
      </c>
      <c r="AM13" s="63"/>
      <c r="AN13" s="61"/>
      <c r="AO13" s="61"/>
      <c r="AP13" s="61"/>
      <c r="AQ13" s="61"/>
      <c r="AR13" s="61"/>
      <c r="AS13" s="63"/>
      <c r="AT13" s="63"/>
      <c r="AU13" s="63"/>
      <c r="AV13" s="63"/>
      <c r="AW13" s="63"/>
      <c r="AX13" s="63"/>
      <c r="AY13" s="63"/>
      <c r="AZ13" s="63"/>
      <c r="BA13" s="63"/>
      <c r="BB13" s="63">
        <v>194000</v>
      </c>
      <c r="BC13" s="63"/>
      <c r="BD13" s="63"/>
      <c r="BE13" s="63"/>
      <c r="BF13" s="63"/>
      <c r="BG13" s="63">
        <v>12080</v>
      </c>
      <c r="BH13" s="63"/>
      <c r="BI13" s="64">
        <v>22784</v>
      </c>
      <c r="BJ13" s="65"/>
      <c r="BK13" s="63"/>
      <c r="BL13" s="101">
        <v>138638</v>
      </c>
      <c r="BM13" s="101"/>
      <c r="BN13" s="94">
        <v>89791</v>
      </c>
      <c r="BO13" s="94"/>
    </row>
    <row r="14" spans="1:67" s="3" customFormat="1" x14ac:dyDescent="0.25">
      <c r="A14" s="4">
        <v>808</v>
      </c>
      <c r="B14" s="43" t="s">
        <v>8</v>
      </c>
      <c r="C14" s="77">
        <f t="shared" si="0"/>
        <v>35140774</v>
      </c>
      <c r="D14" s="61">
        <v>31062418</v>
      </c>
      <c r="E14" s="60"/>
      <c r="F14" s="62"/>
      <c r="G14" s="63">
        <f>1529+792+1694+539+990</f>
        <v>5544</v>
      </c>
      <c r="H14" s="63"/>
      <c r="I14" s="63"/>
      <c r="J14" s="63"/>
      <c r="K14" s="63">
        <v>580449</v>
      </c>
      <c r="L14" s="63">
        <v>3332</v>
      </c>
      <c r="M14" s="63"/>
      <c r="N14" s="63">
        <v>182620</v>
      </c>
      <c r="O14" s="63">
        <v>21191</v>
      </c>
      <c r="P14" s="63"/>
      <c r="Q14" s="63"/>
      <c r="R14" s="63"/>
      <c r="S14" s="63"/>
      <c r="T14" s="63"/>
      <c r="U14" s="63"/>
      <c r="V14" s="63"/>
      <c r="W14" s="63"/>
      <c r="X14" s="63">
        <v>354366</v>
      </c>
      <c r="Y14" s="63">
        <v>496171</v>
      </c>
      <c r="Z14" s="63"/>
      <c r="AA14" s="63"/>
      <c r="AB14" s="63">
        <v>323905</v>
      </c>
      <c r="AC14" s="63"/>
      <c r="AD14" s="63"/>
      <c r="AE14" s="63"/>
      <c r="AF14" s="63"/>
      <c r="AG14" s="63">
        <v>43799</v>
      </c>
      <c r="AH14" s="63">
        <v>154031</v>
      </c>
      <c r="AI14" s="63">
        <v>16217</v>
      </c>
      <c r="AJ14" s="61">
        <v>36376</v>
      </c>
      <c r="AK14" s="63"/>
      <c r="AL14" s="61">
        <v>164152</v>
      </c>
      <c r="AM14" s="63"/>
      <c r="AN14" s="61">
        <v>8000</v>
      </c>
      <c r="AO14" s="61"/>
      <c r="AP14" s="61"/>
      <c r="AQ14" s="61">
        <v>-6000</v>
      </c>
      <c r="AR14" s="61"/>
      <c r="AS14" s="63"/>
      <c r="AT14" s="63">
        <v>311914</v>
      </c>
      <c r="AU14" s="63">
        <v>-23355</v>
      </c>
      <c r="AV14" s="63">
        <v>23500</v>
      </c>
      <c r="AW14" s="63"/>
      <c r="AX14" s="63">
        <v>578708</v>
      </c>
      <c r="AY14" s="63">
        <v>-68862</v>
      </c>
      <c r="AZ14" s="63">
        <v>364</v>
      </c>
      <c r="BA14" s="63">
        <v>1001</v>
      </c>
      <c r="BB14" s="63"/>
      <c r="BC14" s="63"/>
      <c r="BD14" s="63">
        <v>353</v>
      </c>
      <c r="BE14" s="63">
        <v>1237</v>
      </c>
      <c r="BF14" s="63">
        <v>52591</v>
      </c>
      <c r="BG14" s="63">
        <v>25693</v>
      </c>
      <c r="BH14" s="63"/>
      <c r="BI14" s="64">
        <v>24728</v>
      </c>
      <c r="BJ14" s="65"/>
      <c r="BK14" s="63"/>
      <c r="BL14" s="101">
        <v>616848</v>
      </c>
      <c r="BM14" s="101"/>
      <c r="BN14" s="94">
        <v>149483</v>
      </c>
      <c r="BO14" s="94"/>
    </row>
    <row r="15" spans="1:67" s="3" customFormat="1" x14ac:dyDescent="0.25">
      <c r="A15" s="4">
        <v>810</v>
      </c>
      <c r="B15" s="43" t="s">
        <v>9</v>
      </c>
      <c r="C15" s="77">
        <f t="shared" si="0"/>
        <v>79092244</v>
      </c>
      <c r="D15" s="61">
        <v>71321122</v>
      </c>
      <c r="E15" s="60"/>
      <c r="F15" s="62"/>
      <c r="G15" s="63">
        <f>21313+3890+90246+9718+23000+17505+2555+3520+16500</f>
        <v>188247</v>
      </c>
      <c r="H15" s="63"/>
      <c r="I15" s="63"/>
      <c r="J15" s="63"/>
      <c r="K15" s="63">
        <v>2126083</v>
      </c>
      <c r="L15" s="63">
        <v>77608</v>
      </c>
      <c r="M15" s="63">
        <v>36655</v>
      </c>
      <c r="N15" s="63">
        <v>838226</v>
      </c>
      <c r="O15" s="63">
        <v>41529</v>
      </c>
      <c r="P15" s="63"/>
      <c r="Q15" s="63"/>
      <c r="R15" s="63">
        <v>1250</v>
      </c>
      <c r="S15" s="63">
        <v>1250</v>
      </c>
      <c r="T15" s="63"/>
      <c r="U15" s="63"/>
      <c r="V15" s="63"/>
      <c r="W15" s="63"/>
      <c r="X15" s="63">
        <v>585717</v>
      </c>
      <c r="Y15" s="63">
        <v>518783</v>
      </c>
      <c r="Z15" s="63"/>
      <c r="AA15" s="63"/>
      <c r="AB15" s="63">
        <v>638514</v>
      </c>
      <c r="AC15" s="63">
        <v>592641</v>
      </c>
      <c r="AD15" s="63">
        <v>15828</v>
      </c>
      <c r="AE15" s="63"/>
      <c r="AF15" s="63"/>
      <c r="AG15" s="63">
        <v>80434</v>
      </c>
      <c r="AH15" s="63">
        <v>282868</v>
      </c>
      <c r="AI15" s="63">
        <v>18007</v>
      </c>
      <c r="AJ15" s="61"/>
      <c r="AK15" s="63"/>
      <c r="AL15" s="61">
        <v>42466</v>
      </c>
      <c r="AM15" s="63"/>
      <c r="AN15" s="61">
        <v>4000</v>
      </c>
      <c r="AO15" s="61"/>
      <c r="AP15" s="61"/>
      <c r="AQ15" s="61"/>
      <c r="AR15" s="61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>
        <v>37311</v>
      </c>
      <c r="BH15" s="63">
        <v>21</v>
      </c>
      <c r="BI15" s="64">
        <v>31382</v>
      </c>
      <c r="BJ15" s="65"/>
      <c r="BK15" s="63"/>
      <c r="BL15" s="101">
        <v>1411780</v>
      </c>
      <c r="BM15" s="101"/>
      <c r="BN15" s="94">
        <v>200522</v>
      </c>
      <c r="BO15" s="94"/>
    </row>
    <row r="16" spans="1:67" s="3" customFormat="1" x14ac:dyDescent="0.25">
      <c r="A16" s="4">
        <v>812</v>
      </c>
      <c r="B16" s="43" t="s">
        <v>10</v>
      </c>
      <c r="C16" s="77">
        <f t="shared" si="0"/>
        <v>16680665.000081001</v>
      </c>
      <c r="D16" s="61">
        <v>15256612</v>
      </c>
      <c r="E16" s="60"/>
      <c r="F16" s="62"/>
      <c r="G16" s="63">
        <v>710</v>
      </c>
      <c r="H16" s="63"/>
      <c r="I16" s="63"/>
      <c r="J16" s="63"/>
      <c r="K16" s="63">
        <v>112182</v>
      </c>
      <c r="L16" s="63">
        <v>3328</v>
      </c>
      <c r="M16" s="63">
        <v>598</v>
      </c>
      <c r="N16" s="63">
        <v>14844</v>
      </c>
      <c r="O16" s="63">
        <v>12616</v>
      </c>
      <c r="P16" s="63"/>
      <c r="Q16" s="63"/>
      <c r="R16" s="63"/>
      <c r="S16" s="63"/>
      <c r="T16" s="63"/>
      <c r="U16" s="63"/>
      <c r="V16" s="63"/>
      <c r="W16" s="63"/>
      <c r="X16" s="63"/>
      <c r="Y16" s="63">
        <v>620097</v>
      </c>
      <c r="Z16" s="63"/>
      <c r="AA16" s="63"/>
      <c r="AB16" s="63"/>
      <c r="AC16" s="63"/>
      <c r="AD16" s="63">
        <v>22487</v>
      </c>
      <c r="AE16" s="63"/>
      <c r="AF16" s="63"/>
      <c r="AG16" s="63">
        <v>37164</v>
      </c>
      <c r="AH16" s="63">
        <v>130695</v>
      </c>
      <c r="AI16" s="63">
        <v>16413</v>
      </c>
      <c r="AJ16" s="61"/>
      <c r="AK16" s="63"/>
      <c r="AL16" s="61">
        <v>87936</v>
      </c>
      <c r="AM16" s="63"/>
      <c r="AN16" s="61"/>
      <c r="AO16" s="61"/>
      <c r="AP16" s="61"/>
      <c r="AQ16" s="61"/>
      <c r="AR16" s="61"/>
      <c r="AS16" s="63"/>
      <c r="AT16" s="63">
        <v>4434</v>
      </c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>
        <v>9251</v>
      </c>
      <c r="BH16" s="63"/>
      <c r="BI16" s="64">
        <v>22255</v>
      </c>
      <c r="BJ16" s="65"/>
      <c r="BK16" s="63"/>
      <c r="BL16" s="101">
        <v>262572.00008100003</v>
      </c>
      <c r="BM16" s="101"/>
      <c r="BN16" s="94">
        <v>66471</v>
      </c>
      <c r="BO16" s="94"/>
    </row>
    <row r="17" spans="1:67" s="3" customFormat="1" x14ac:dyDescent="0.25">
      <c r="A17" s="4">
        <v>814</v>
      </c>
      <c r="B17" s="43" t="s">
        <v>11</v>
      </c>
      <c r="C17" s="77">
        <f t="shared" si="0"/>
        <v>41877493</v>
      </c>
      <c r="D17" s="61">
        <v>39260796</v>
      </c>
      <c r="E17" s="60"/>
      <c r="F17" s="62"/>
      <c r="G17" s="63">
        <f>5830+3634+1980+2365+2640+7047</f>
        <v>23496</v>
      </c>
      <c r="H17" s="63"/>
      <c r="I17" s="63"/>
      <c r="J17" s="63"/>
      <c r="K17" s="63">
        <v>240397</v>
      </c>
      <c r="L17" s="63"/>
      <c r="M17" s="63">
        <v>108413</v>
      </c>
      <c r="N17" s="63">
        <v>2127</v>
      </c>
      <c r="O17" s="63">
        <v>20877</v>
      </c>
      <c r="P17" s="63"/>
      <c r="Q17" s="63"/>
      <c r="R17" s="63">
        <v>1250</v>
      </c>
      <c r="S17" s="63">
        <v>1250</v>
      </c>
      <c r="T17" s="63"/>
      <c r="U17" s="63"/>
      <c r="V17" s="63"/>
      <c r="W17" s="63"/>
      <c r="X17" s="63">
        <v>89551</v>
      </c>
      <c r="Y17" s="63">
        <v>515324</v>
      </c>
      <c r="Z17" s="63"/>
      <c r="AA17" s="63"/>
      <c r="AB17" s="63"/>
      <c r="AC17" s="63"/>
      <c r="AD17" s="63">
        <v>28285</v>
      </c>
      <c r="AE17" s="63"/>
      <c r="AF17" s="63"/>
      <c r="AG17" s="63">
        <v>65336</v>
      </c>
      <c r="AH17" s="63">
        <v>229772</v>
      </c>
      <c r="AI17" s="63">
        <v>24385</v>
      </c>
      <c r="AJ17" s="61">
        <v>40886</v>
      </c>
      <c r="AK17" s="63"/>
      <c r="AL17" s="61"/>
      <c r="AM17" s="63"/>
      <c r="AN17" s="61">
        <v>28625</v>
      </c>
      <c r="AO17" s="61">
        <v>-2000</v>
      </c>
      <c r="AP17" s="61"/>
      <c r="AQ17" s="61">
        <v>-2000</v>
      </c>
      <c r="AR17" s="61"/>
      <c r="AS17" s="63"/>
      <c r="AT17" s="63">
        <v>334671</v>
      </c>
      <c r="AU17" s="63">
        <v>-69175</v>
      </c>
      <c r="AV17" s="63">
        <v>40000</v>
      </c>
      <c r="AW17" s="63"/>
      <c r="AX17" s="63"/>
      <c r="AY17" s="63"/>
      <c r="AZ17" s="63"/>
      <c r="BA17" s="63"/>
      <c r="BB17" s="63">
        <v>194000</v>
      </c>
      <c r="BC17" s="63"/>
      <c r="BD17" s="63"/>
      <c r="BE17" s="63"/>
      <c r="BF17" s="63"/>
      <c r="BG17" s="63">
        <v>25390</v>
      </c>
      <c r="BH17" s="63"/>
      <c r="BI17" s="64">
        <v>25732</v>
      </c>
      <c r="BJ17" s="65"/>
      <c r="BK17" s="63"/>
      <c r="BL17" s="101">
        <v>536759</v>
      </c>
      <c r="BM17" s="101"/>
      <c r="BN17" s="94">
        <v>113346</v>
      </c>
      <c r="BO17" s="94"/>
    </row>
    <row r="18" spans="1:67" s="3" customFormat="1" x14ac:dyDescent="0.25">
      <c r="A18" s="4">
        <v>816</v>
      </c>
      <c r="B18" s="43" t="s">
        <v>12</v>
      </c>
      <c r="C18" s="77">
        <f t="shared" si="0"/>
        <v>46152157</v>
      </c>
      <c r="D18" s="61">
        <v>40952757</v>
      </c>
      <c r="E18" s="60"/>
      <c r="F18" s="62"/>
      <c r="G18" s="63">
        <f>73003+3630+1861+47647+31084+1200+51383+71138-1463+57913+308+2013+1496+600</f>
        <v>341813</v>
      </c>
      <c r="H18" s="63"/>
      <c r="I18" s="63"/>
      <c r="J18" s="63"/>
      <c r="K18" s="63">
        <v>1152197</v>
      </c>
      <c r="L18" s="63">
        <v>29735</v>
      </c>
      <c r="M18" s="63">
        <v>75425</v>
      </c>
      <c r="N18" s="63">
        <v>362607</v>
      </c>
      <c r="O18" s="63">
        <v>30889</v>
      </c>
      <c r="P18" s="63"/>
      <c r="Q18" s="63"/>
      <c r="R18" s="63"/>
      <c r="S18" s="63"/>
      <c r="T18" s="63"/>
      <c r="U18" s="63">
        <v>10000</v>
      </c>
      <c r="V18" s="63"/>
      <c r="W18" s="63"/>
      <c r="X18" s="63">
        <v>333001</v>
      </c>
      <c r="Y18" s="63">
        <v>289902</v>
      </c>
      <c r="Z18" s="63"/>
      <c r="AA18" s="63"/>
      <c r="AB18" s="63">
        <v>218220</v>
      </c>
      <c r="AC18" s="63"/>
      <c r="AD18" s="63">
        <v>50246</v>
      </c>
      <c r="AE18" s="63"/>
      <c r="AF18" s="63">
        <v>1142</v>
      </c>
      <c r="AG18" s="63">
        <v>113971</v>
      </c>
      <c r="AH18" s="63">
        <v>400808</v>
      </c>
      <c r="AI18" s="63">
        <v>32447</v>
      </c>
      <c r="AJ18" s="61"/>
      <c r="AK18" s="63"/>
      <c r="AL18" s="61">
        <v>88625</v>
      </c>
      <c r="AM18" s="63"/>
      <c r="AN18" s="61">
        <v>16000</v>
      </c>
      <c r="AO18" s="61"/>
      <c r="AP18" s="61"/>
      <c r="AQ18" s="61"/>
      <c r="AR18" s="61"/>
      <c r="AS18" s="63"/>
      <c r="AT18" s="63">
        <v>63465</v>
      </c>
      <c r="AU18" s="63">
        <v>-37238</v>
      </c>
      <c r="AV18" s="63">
        <v>19010</v>
      </c>
      <c r="AW18" s="63"/>
      <c r="AX18" s="63">
        <v>827745</v>
      </c>
      <c r="AY18" s="63"/>
      <c r="AZ18" s="63"/>
      <c r="BA18" s="63"/>
      <c r="BB18" s="63"/>
      <c r="BC18" s="63"/>
      <c r="BD18" s="63"/>
      <c r="BE18" s="63"/>
      <c r="BF18" s="63"/>
      <c r="BG18" s="63">
        <v>15348</v>
      </c>
      <c r="BH18" s="63">
        <v>2192</v>
      </c>
      <c r="BI18" s="64">
        <v>26453</v>
      </c>
      <c r="BJ18" s="65"/>
      <c r="BK18" s="63"/>
      <c r="BL18" s="101">
        <v>636102</v>
      </c>
      <c r="BM18" s="101"/>
      <c r="BN18" s="94">
        <v>99295</v>
      </c>
      <c r="BO18" s="94"/>
    </row>
    <row r="19" spans="1:67" s="3" customFormat="1" x14ac:dyDescent="0.25">
      <c r="A19" s="4">
        <v>818</v>
      </c>
      <c r="B19" s="43" t="s">
        <v>13</v>
      </c>
      <c r="C19" s="77">
        <f t="shared" si="0"/>
        <v>148144099</v>
      </c>
      <c r="D19" s="61">
        <v>139532815</v>
      </c>
      <c r="E19" s="60"/>
      <c r="F19" s="62"/>
      <c r="G19" s="63">
        <f>10169+26405+39383+23925+3509+32862</f>
        <v>136253</v>
      </c>
      <c r="H19" s="63"/>
      <c r="I19" s="63"/>
      <c r="J19" s="63"/>
      <c r="K19" s="63">
        <v>777643</v>
      </c>
      <c r="L19" s="63">
        <v>2</v>
      </c>
      <c r="M19" s="63">
        <v>658683</v>
      </c>
      <c r="N19" s="63">
        <v>1685287</v>
      </c>
      <c r="O19" s="63">
        <v>58904</v>
      </c>
      <c r="P19" s="63"/>
      <c r="Q19" s="63"/>
      <c r="R19" s="63">
        <v>1250</v>
      </c>
      <c r="S19" s="63">
        <v>1250</v>
      </c>
      <c r="T19" s="63"/>
      <c r="U19" s="63"/>
      <c r="V19" s="63"/>
      <c r="W19" s="63"/>
      <c r="X19" s="63">
        <v>68920</v>
      </c>
      <c r="Y19" s="63">
        <v>486542</v>
      </c>
      <c r="Z19" s="63"/>
      <c r="AA19" s="63"/>
      <c r="AB19" s="63">
        <v>962557</v>
      </c>
      <c r="AC19" s="63"/>
      <c r="AD19" s="63"/>
      <c r="AE19" s="63"/>
      <c r="AF19" s="63"/>
      <c r="AG19" s="63">
        <v>322461</v>
      </c>
      <c r="AH19" s="63">
        <v>1134017</v>
      </c>
      <c r="AI19" s="63"/>
      <c r="AJ19" s="61">
        <v>135737</v>
      </c>
      <c r="AK19" s="63"/>
      <c r="AL19" s="61">
        <v>39582</v>
      </c>
      <c r="AM19" s="63"/>
      <c r="AN19" s="61">
        <v>26500</v>
      </c>
      <c r="AO19" s="61"/>
      <c r="AP19" s="61"/>
      <c r="AQ19" s="61"/>
      <c r="AR19" s="61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>
        <v>18588</v>
      </c>
      <c r="BH19" s="63"/>
      <c r="BI19" s="64">
        <v>41494</v>
      </c>
      <c r="BJ19" s="65"/>
      <c r="BK19" s="63"/>
      <c r="BL19" s="101">
        <v>1887495</v>
      </c>
      <c r="BM19" s="101"/>
      <c r="BN19" s="94">
        <v>168119</v>
      </c>
      <c r="BO19" s="94"/>
    </row>
    <row r="20" spans="1:67" s="3" customFormat="1" x14ac:dyDescent="0.25">
      <c r="A20" s="4">
        <v>820</v>
      </c>
      <c r="B20" s="43" t="s">
        <v>14</v>
      </c>
      <c r="C20" s="77">
        <f t="shared" si="0"/>
        <v>31010972</v>
      </c>
      <c r="D20" s="61">
        <v>27693396</v>
      </c>
      <c r="E20" s="60"/>
      <c r="F20" s="62"/>
      <c r="G20" s="63">
        <f>24415+1320+1664+935+869+4015+2200+3658</f>
        <v>39076</v>
      </c>
      <c r="H20" s="63"/>
      <c r="I20" s="63"/>
      <c r="J20" s="63"/>
      <c r="K20" s="63">
        <v>664303</v>
      </c>
      <c r="L20" s="63"/>
      <c r="M20" s="63">
        <v>22439</v>
      </c>
      <c r="N20" s="63">
        <v>240708</v>
      </c>
      <c r="O20" s="63">
        <v>21011</v>
      </c>
      <c r="P20" s="63"/>
      <c r="Q20" s="63"/>
      <c r="R20" s="63"/>
      <c r="S20" s="63"/>
      <c r="T20" s="63"/>
      <c r="U20" s="63"/>
      <c r="V20" s="63"/>
      <c r="W20" s="63"/>
      <c r="X20" s="63">
        <v>418692</v>
      </c>
      <c r="Y20" s="63">
        <v>615954</v>
      </c>
      <c r="Z20" s="63"/>
      <c r="AA20" s="63"/>
      <c r="AB20" s="63">
        <v>716458</v>
      </c>
      <c r="AC20" s="63"/>
      <c r="AD20" s="63"/>
      <c r="AE20" s="63"/>
      <c r="AF20" s="63"/>
      <c r="AG20" s="63">
        <v>24974</v>
      </c>
      <c r="AH20" s="63">
        <v>87828</v>
      </c>
      <c r="AI20" s="63">
        <v>6575</v>
      </c>
      <c r="AJ20" s="61"/>
      <c r="AK20" s="63"/>
      <c r="AL20" s="61">
        <v>150372</v>
      </c>
      <c r="AM20" s="63"/>
      <c r="AN20" s="61"/>
      <c r="AO20" s="61"/>
      <c r="AP20" s="61"/>
      <c r="AQ20" s="61"/>
      <c r="AR20" s="61">
        <v>148295</v>
      </c>
      <c r="AS20" s="63"/>
      <c r="AT20" s="63">
        <v>20620</v>
      </c>
      <c r="AU20" s="63">
        <v>-7046</v>
      </c>
      <c r="AV20" s="63"/>
      <c r="AW20" s="63"/>
      <c r="AX20" s="63"/>
      <c r="AY20" s="63"/>
      <c r="AZ20" s="63">
        <v>4227</v>
      </c>
      <c r="BA20" s="63">
        <v>5071</v>
      </c>
      <c r="BB20" s="63"/>
      <c r="BC20" s="63"/>
      <c r="BD20" s="63"/>
      <c r="BE20" s="63">
        <v>31505</v>
      </c>
      <c r="BF20" s="63"/>
      <c r="BG20" s="63">
        <v>22402</v>
      </c>
      <c r="BH20" s="63"/>
      <c r="BI20" s="64">
        <v>24078</v>
      </c>
      <c r="BJ20" s="65"/>
      <c r="BK20" s="63"/>
      <c r="BL20" s="101">
        <v>19670</v>
      </c>
      <c r="BM20" s="101"/>
      <c r="BN20" s="94">
        <v>40364</v>
      </c>
      <c r="BO20" s="94"/>
    </row>
    <row r="21" spans="1:67" s="3" customFormat="1" x14ac:dyDescent="0.25">
      <c r="A21" s="4">
        <v>858</v>
      </c>
      <c r="B21" s="43" t="s">
        <v>15</v>
      </c>
      <c r="C21" s="77">
        <f t="shared" si="0"/>
        <v>33461828</v>
      </c>
      <c r="D21" s="61">
        <v>30099716</v>
      </c>
      <c r="E21" s="60"/>
      <c r="F21" s="62"/>
      <c r="G21" s="63">
        <f>2504-96</f>
        <v>2408</v>
      </c>
      <c r="H21" s="63"/>
      <c r="I21" s="63"/>
      <c r="J21" s="63"/>
      <c r="K21" s="63">
        <v>1916352</v>
      </c>
      <c r="L21" s="63">
        <v>3777</v>
      </c>
      <c r="M21" s="63">
        <v>210526</v>
      </c>
      <c r="N21" s="63">
        <v>440479</v>
      </c>
      <c r="O21" s="63">
        <v>17195</v>
      </c>
      <c r="P21" s="63"/>
      <c r="Q21" s="63"/>
      <c r="R21" s="63"/>
      <c r="S21" s="63"/>
      <c r="T21" s="63"/>
      <c r="U21" s="63"/>
      <c r="V21" s="63"/>
      <c r="W21" s="63"/>
      <c r="X21" s="63">
        <v>25592</v>
      </c>
      <c r="Y21" s="63">
        <v>24300</v>
      </c>
      <c r="Z21" s="63"/>
      <c r="AA21" s="63"/>
      <c r="AB21" s="63">
        <v>283148</v>
      </c>
      <c r="AC21" s="63"/>
      <c r="AD21" s="63"/>
      <c r="AE21" s="63"/>
      <c r="AF21" s="63"/>
      <c r="AG21" s="63">
        <v>71404</v>
      </c>
      <c r="AH21" s="63">
        <v>251111</v>
      </c>
      <c r="AI21" s="63"/>
      <c r="AJ21" s="61"/>
      <c r="AK21" s="63"/>
      <c r="AL21" s="61"/>
      <c r="AM21" s="63"/>
      <c r="AN21" s="61">
        <v>2000</v>
      </c>
      <c r="AO21" s="61"/>
      <c r="AP21" s="61"/>
      <c r="AQ21" s="61"/>
      <c r="AR21" s="61"/>
      <c r="AS21" s="63"/>
      <c r="AT21" s="63">
        <v>2000</v>
      </c>
      <c r="AU21" s="63"/>
      <c r="AV21" s="63"/>
      <c r="AW21" s="63"/>
      <c r="AX21" s="63"/>
      <c r="AY21" s="63"/>
      <c r="AZ21" s="63">
        <v>828</v>
      </c>
      <c r="BA21" s="63">
        <v>1396</v>
      </c>
      <c r="BB21" s="63"/>
      <c r="BC21" s="63"/>
      <c r="BD21" s="63"/>
      <c r="BE21" s="63"/>
      <c r="BF21" s="63"/>
      <c r="BG21" s="63">
        <v>16263</v>
      </c>
      <c r="BH21" s="63"/>
      <c r="BI21" s="64">
        <v>24758</v>
      </c>
      <c r="BJ21" s="65"/>
      <c r="BK21" s="63"/>
      <c r="BL21" s="101"/>
      <c r="BM21" s="101"/>
      <c r="BN21" s="94">
        <v>68575</v>
      </c>
      <c r="BO21" s="94"/>
    </row>
    <row r="22" spans="1:67" s="3" customFormat="1" x14ac:dyDescent="0.25">
      <c r="A22" s="4">
        <v>822</v>
      </c>
      <c r="B22" s="43" t="s">
        <v>16</v>
      </c>
      <c r="C22" s="77">
        <f t="shared" si="0"/>
        <v>25261482</v>
      </c>
      <c r="D22" s="61">
        <v>22673586</v>
      </c>
      <c r="E22" s="60"/>
      <c r="F22" s="62"/>
      <c r="G22" s="63">
        <f>848+960+792</f>
        <v>2600</v>
      </c>
      <c r="H22" s="63"/>
      <c r="I22" s="63"/>
      <c r="J22" s="63"/>
      <c r="K22" s="63">
        <v>715870</v>
      </c>
      <c r="L22" s="63">
        <v>36824</v>
      </c>
      <c r="M22" s="63">
        <v>28748</v>
      </c>
      <c r="N22" s="63">
        <v>154483</v>
      </c>
      <c r="O22" s="63">
        <v>7722</v>
      </c>
      <c r="P22" s="63"/>
      <c r="Q22" s="63"/>
      <c r="R22" s="63"/>
      <c r="S22" s="63"/>
      <c r="T22" s="63"/>
      <c r="U22" s="63"/>
      <c r="V22" s="63"/>
      <c r="W22" s="63"/>
      <c r="X22" s="63"/>
      <c r="Y22" s="63">
        <v>285597</v>
      </c>
      <c r="Z22" s="63"/>
      <c r="AA22" s="63"/>
      <c r="AB22" s="63">
        <v>605400</v>
      </c>
      <c r="AC22" s="63"/>
      <c r="AD22" s="63"/>
      <c r="AE22" s="63"/>
      <c r="AF22" s="63"/>
      <c r="AG22" s="63">
        <v>25159</v>
      </c>
      <c r="AH22" s="63">
        <v>88477</v>
      </c>
      <c r="AI22" s="63">
        <v>7954</v>
      </c>
      <c r="AJ22" s="61"/>
      <c r="AK22" s="63"/>
      <c r="AL22" s="61">
        <v>250879</v>
      </c>
      <c r="AM22" s="63"/>
      <c r="AN22" s="61">
        <v>8500</v>
      </c>
      <c r="AO22" s="61"/>
      <c r="AP22" s="61"/>
      <c r="AQ22" s="61"/>
      <c r="AR22" s="61"/>
      <c r="AS22" s="63"/>
      <c r="AT22" s="63"/>
      <c r="AU22" s="63"/>
      <c r="AV22" s="63">
        <v>19724</v>
      </c>
      <c r="AW22" s="63"/>
      <c r="AX22" s="63"/>
      <c r="AY22" s="63"/>
      <c r="AZ22" s="63"/>
      <c r="BA22" s="63"/>
      <c r="BB22" s="63">
        <v>194000</v>
      </c>
      <c r="BC22" s="63"/>
      <c r="BD22" s="63"/>
      <c r="BE22" s="63"/>
      <c r="BF22" s="63"/>
      <c r="BG22" s="63">
        <v>10450</v>
      </c>
      <c r="BH22" s="63"/>
      <c r="BI22" s="64">
        <v>23187</v>
      </c>
      <c r="BJ22" s="65"/>
      <c r="BK22" s="63"/>
      <c r="BL22" s="101">
        <v>37594</v>
      </c>
      <c r="BM22" s="101"/>
      <c r="BN22" s="94">
        <v>84728</v>
      </c>
      <c r="BO22" s="94"/>
    </row>
    <row r="23" spans="1:67" s="3" customFormat="1" x14ac:dyDescent="0.25">
      <c r="A23" s="4">
        <v>824</v>
      </c>
      <c r="B23" s="43" t="s">
        <v>17</v>
      </c>
      <c r="C23" s="77">
        <f t="shared" si="0"/>
        <v>27722222</v>
      </c>
      <c r="D23" s="61">
        <v>25905367</v>
      </c>
      <c r="E23" s="60"/>
      <c r="F23" s="62"/>
      <c r="G23" s="63">
        <f>6574+1298+9460</f>
        <v>17332</v>
      </c>
      <c r="H23" s="63"/>
      <c r="I23" s="63"/>
      <c r="J23" s="63"/>
      <c r="K23" s="63">
        <v>167970</v>
      </c>
      <c r="L23" s="63"/>
      <c r="M23" s="63">
        <v>58342</v>
      </c>
      <c r="N23" s="63"/>
      <c r="O23" s="63">
        <v>17150</v>
      </c>
      <c r="P23" s="63"/>
      <c r="Q23" s="63"/>
      <c r="R23" s="63"/>
      <c r="S23" s="63"/>
      <c r="T23" s="63"/>
      <c r="U23" s="63"/>
      <c r="V23" s="63"/>
      <c r="W23" s="63"/>
      <c r="X23" s="63">
        <v>116053</v>
      </c>
      <c r="Y23" s="63">
        <v>301218</v>
      </c>
      <c r="Z23" s="63"/>
      <c r="AA23" s="63"/>
      <c r="AB23" s="63">
        <v>293952</v>
      </c>
      <c r="AC23" s="63"/>
      <c r="AD23" s="63">
        <v>6570</v>
      </c>
      <c r="AE23" s="63">
        <v>10000</v>
      </c>
      <c r="AF23" s="63"/>
      <c r="AG23" s="63">
        <v>50843</v>
      </c>
      <c r="AH23" s="63">
        <v>178803</v>
      </c>
      <c r="AI23" s="63"/>
      <c r="AJ23" s="61"/>
      <c r="AK23" s="63"/>
      <c r="AL23" s="61">
        <v>46580</v>
      </c>
      <c r="AM23" s="63"/>
      <c r="AN23" s="61"/>
      <c r="AO23" s="61"/>
      <c r="AP23" s="61"/>
      <c r="AQ23" s="61"/>
      <c r="AR23" s="61"/>
      <c r="AS23" s="63"/>
      <c r="AT23" s="63"/>
      <c r="AU23" s="63"/>
      <c r="AV23" s="63"/>
      <c r="AW23" s="63"/>
      <c r="AX23" s="63"/>
      <c r="AY23" s="63"/>
      <c r="AZ23" s="63"/>
      <c r="BA23" s="63">
        <v>1510</v>
      </c>
      <c r="BB23" s="63"/>
      <c r="BC23" s="63"/>
      <c r="BD23" s="63"/>
      <c r="BE23" s="63"/>
      <c r="BF23" s="63"/>
      <c r="BG23" s="63">
        <v>19034</v>
      </c>
      <c r="BH23" s="63"/>
      <c r="BI23" s="64">
        <v>23763</v>
      </c>
      <c r="BJ23" s="65"/>
      <c r="BK23" s="63"/>
      <c r="BL23" s="101">
        <v>384457</v>
      </c>
      <c r="BM23" s="101"/>
      <c r="BN23" s="94">
        <v>123278</v>
      </c>
      <c r="BO23" s="94"/>
    </row>
    <row r="24" spans="1:67" s="3" customFormat="1" x14ac:dyDescent="0.25">
      <c r="A24" s="4">
        <v>826</v>
      </c>
      <c r="B24" s="43" t="s">
        <v>111</v>
      </c>
      <c r="C24" s="77">
        <f t="shared" si="0"/>
        <v>34570088</v>
      </c>
      <c r="D24" s="61">
        <v>32656858</v>
      </c>
      <c r="E24" s="60"/>
      <c r="F24" s="62"/>
      <c r="G24" s="63">
        <f>5036+77+1087+4125+116+1667+3867</f>
        <v>15975</v>
      </c>
      <c r="H24" s="63"/>
      <c r="I24" s="63"/>
      <c r="J24" s="63"/>
      <c r="K24" s="63">
        <v>216985</v>
      </c>
      <c r="L24" s="63"/>
      <c r="M24" s="63"/>
      <c r="N24" s="63"/>
      <c r="O24" s="63">
        <v>28374</v>
      </c>
      <c r="P24" s="63"/>
      <c r="Q24" s="63"/>
      <c r="R24" s="63"/>
      <c r="S24" s="63"/>
      <c r="T24" s="63"/>
      <c r="U24" s="63"/>
      <c r="V24" s="63"/>
      <c r="W24" s="63"/>
      <c r="X24" s="63">
        <v>245724</v>
      </c>
      <c r="Y24" s="63">
        <v>184106</v>
      </c>
      <c r="Z24" s="63"/>
      <c r="AA24" s="63"/>
      <c r="AB24" s="63">
        <v>300000</v>
      </c>
      <c r="AC24" s="63"/>
      <c r="AD24" s="63"/>
      <c r="AE24" s="63"/>
      <c r="AF24" s="63"/>
      <c r="AG24" s="63">
        <v>83969</v>
      </c>
      <c r="AH24" s="63">
        <v>295299</v>
      </c>
      <c r="AI24" s="63">
        <v>29175</v>
      </c>
      <c r="AJ24" s="61">
        <v>38239</v>
      </c>
      <c r="AK24" s="63"/>
      <c r="AL24" s="61">
        <v>126000</v>
      </c>
      <c r="AM24" s="63"/>
      <c r="AN24" s="61">
        <v>3420</v>
      </c>
      <c r="AO24" s="61"/>
      <c r="AP24" s="61"/>
      <c r="AQ24" s="61"/>
      <c r="AR24" s="61"/>
      <c r="AS24" s="63"/>
      <c r="AT24" s="63">
        <v>63750</v>
      </c>
      <c r="AU24" s="63">
        <v>-31161</v>
      </c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>
        <v>11207</v>
      </c>
      <c r="BH24" s="63">
        <v>2793</v>
      </c>
      <c r="BI24" s="64">
        <v>25046</v>
      </c>
      <c r="BJ24" s="65"/>
      <c r="BK24" s="63"/>
      <c r="BL24" s="101">
        <v>179504</v>
      </c>
      <c r="BM24" s="101"/>
      <c r="BN24" s="94">
        <v>94825</v>
      </c>
      <c r="BO24" s="94"/>
    </row>
    <row r="25" spans="1:67" s="3" customFormat="1" x14ac:dyDescent="0.25">
      <c r="A25" s="4">
        <v>828</v>
      </c>
      <c r="B25" s="43" t="s">
        <v>18</v>
      </c>
      <c r="C25" s="77">
        <f t="shared" si="0"/>
        <v>42229309</v>
      </c>
      <c r="D25" s="61">
        <v>40180903</v>
      </c>
      <c r="E25" s="60"/>
      <c r="F25" s="62"/>
      <c r="G25" s="63">
        <f>8653+6604+21778+743+9543+7810+6381+12529</f>
        <v>74041</v>
      </c>
      <c r="H25" s="63"/>
      <c r="I25" s="63"/>
      <c r="J25" s="63"/>
      <c r="K25" s="63">
        <v>252817</v>
      </c>
      <c r="L25" s="63">
        <v>6377</v>
      </c>
      <c r="M25" s="63"/>
      <c r="N25" s="63"/>
      <c r="O25" s="63">
        <v>18093</v>
      </c>
      <c r="P25" s="63"/>
      <c r="Q25" s="63"/>
      <c r="R25" s="63"/>
      <c r="S25" s="63"/>
      <c r="T25" s="63"/>
      <c r="U25" s="63">
        <v>10000</v>
      </c>
      <c r="V25" s="63"/>
      <c r="W25" s="63"/>
      <c r="X25" s="63">
        <v>262499</v>
      </c>
      <c r="Y25" s="63">
        <v>500900</v>
      </c>
      <c r="Z25" s="63"/>
      <c r="AA25" s="63"/>
      <c r="AB25" s="63"/>
      <c r="AC25" s="63"/>
      <c r="AD25" s="63"/>
      <c r="AE25" s="63"/>
      <c r="AF25" s="63"/>
      <c r="AG25" s="63">
        <v>77422</v>
      </c>
      <c r="AH25" s="63">
        <v>272276</v>
      </c>
      <c r="AI25" s="63"/>
      <c r="AJ25" s="61"/>
      <c r="AK25" s="63"/>
      <c r="AL25" s="61">
        <v>45545</v>
      </c>
      <c r="AM25" s="63"/>
      <c r="AN25" s="61">
        <v>10000</v>
      </c>
      <c r="AO25" s="61">
        <v>-4000</v>
      </c>
      <c r="AP25" s="61"/>
      <c r="AQ25" s="61"/>
      <c r="AR25" s="61"/>
      <c r="AS25" s="63"/>
      <c r="AT25" s="63"/>
      <c r="AU25" s="63"/>
      <c r="AV25" s="63"/>
      <c r="AW25" s="63"/>
      <c r="AX25" s="63">
        <v>137610</v>
      </c>
      <c r="AY25" s="63"/>
      <c r="AZ25" s="63"/>
      <c r="BA25" s="63"/>
      <c r="BB25" s="63"/>
      <c r="BC25" s="63"/>
      <c r="BD25" s="63"/>
      <c r="BE25" s="63"/>
      <c r="BF25" s="63"/>
      <c r="BG25" s="63">
        <v>22635</v>
      </c>
      <c r="BH25" s="63"/>
      <c r="BI25" s="64">
        <v>26309</v>
      </c>
      <c r="BJ25" s="65"/>
      <c r="BK25" s="63"/>
      <c r="BL25" s="101">
        <v>218883</v>
      </c>
      <c r="BM25" s="101"/>
      <c r="BN25" s="94">
        <v>116999</v>
      </c>
      <c r="BO25" s="94"/>
    </row>
    <row r="26" spans="1:67" s="3" customFormat="1" x14ac:dyDescent="0.25">
      <c r="A26" s="4">
        <v>830</v>
      </c>
      <c r="B26" s="43" t="s">
        <v>19</v>
      </c>
      <c r="C26" s="77">
        <f t="shared" si="0"/>
        <v>17048605</v>
      </c>
      <c r="D26" s="61">
        <v>15526525</v>
      </c>
      <c r="E26" s="60"/>
      <c r="F26" s="62"/>
      <c r="G26" s="63">
        <f>1740+2106+7508</f>
        <v>11354</v>
      </c>
      <c r="H26" s="63"/>
      <c r="I26" s="63"/>
      <c r="J26" s="63"/>
      <c r="K26" s="63">
        <v>553390</v>
      </c>
      <c r="L26" s="63">
        <v>28858</v>
      </c>
      <c r="M26" s="63">
        <v>26622</v>
      </c>
      <c r="N26" s="63">
        <v>69638</v>
      </c>
      <c r="O26" s="63">
        <v>16836</v>
      </c>
      <c r="P26" s="63"/>
      <c r="Q26" s="63"/>
      <c r="R26" s="63"/>
      <c r="S26" s="63"/>
      <c r="T26" s="63"/>
      <c r="U26" s="63"/>
      <c r="V26" s="63"/>
      <c r="W26" s="63"/>
      <c r="X26" s="63">
        <v>258428</v>
      </c>
      <c r="Y26" s="63">
        <v>21350</v>
      </c>
      <c r="Z26" s="63"/>
      <c r="AA26" s="63"/>
      <c r="AB26" s="63">
        <v>54810</v>
      </c>
      <c r="AC26" s="63"/>
      <c r="AD26" s="63"/>
      <c r="AE26" s="63"/>
      <c r="AF26" s="63"/>
      <c r="AG26" s="63">
        <v>37910</v>
      </c>
      <c r="AH26" s="63">
        <v>133320</v>
      </c>
      <c r="AI26" s="63"/>
      <c r="AJ26" s="61"/>
      <c r="AK26" s="63"/>
      <c r="AL26" s="61">
        <v>180160</v>
      </c>
      <c r="AM26" s="63"/>
      <c r="AN26" s="61">
        <v>2000</v>
      </c>
      <c r="AO26" s="61"/>
      <c r="AP26" s="61"/>
      <c r="AQ26" s="61"/>
      <c r="AR26" s="61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>
        <v>10854</v>
      </c>
      <c r="BH26" s="63"/>
      <c r="BI26" s="64">
        <v>22092</v>
      </c>
      <c r="BJ26" s="65"/>
      <c r="BK26" s="63"/>
      <c r="BL26" s="101"/>
      <c r="BM26" s="101"/>
      <c r="BN26" s="94">
        <v>94458</v>
      </c>
      <c r="BO26" s="94"/>
    </row>
    <row r="27" spans="1:67" s="3" customFormat="1" x14ac:dyDescent="0.25">
      <c r="A27" s="4">
        <v>832</v>
      </c>
      <c r="B27" s="43" t="s">
        <v>20</v>
      </c>
      <c r="C27" s="77">
        <f t="shared" si="0"/>
        <v>101106590</v>
      </c>
      <c r="D27" s="61">
        <v>91230662</v>
      </c>
      <c r="E27" s="60"/>
      <c r="F27" s="62"/>
      <c r="G27" s="63">
        <f>5651+14154+18444+73+5005+7810+3520</f>
        <v>54657</v>
      </c>
      <c r="H27" s="63"/>
      <c r="I27" s="63"/>
      <c r="J27" s="63"/>
      <c r="K27" s="63">
        <v>4967349</v>
      </c>
      <c r="L27" s="63"/>
      <c r="M27" s="63">
        <v>54145</v>
      </c>
      <c r="N27" s="63">
        <v>535759</v>
      </c>
      <c r="O27" s="63">
        <v>91858</v>
      </c>
      <c r="P27" s="63"/>
      <c r="Q27" s="63"/>
      <c r="R27" s="63"/>
      <c r="S27" s="63"/>
      <c r="T27" s="63"/>
      <c r="U27" s="63"/>
      <c r="V27" s="63"/>
      <c r="W27" s="63">
        <v>145000</v>
      </c>
      <c r="X27" s="63">
        <v>569031</v>
      </c>
      <c r="Y27" s="63">
        <v>500000</v>
      </c>
      <c r="Z27" s="63"/>
      <c r="AA27" s="63">
        <v>35021</v>
      </c>
      <c r="AB27" s="63">
        <v>804763</v>
      </c>
      <c r="AC27" s="63"/>
      <c r="AD27" s="63"/>
      <c r="AE27" s="63"/>
      <c r="AF27" s="63"/>
      <c r="AG27" s="63">
        <v>175605</v>
      </c>
      <c r="AH27" s="63">
        <v>617559</v>
      </c>
      <c r="AI27" s="63"/>
      <c r="AJ27" s="61">
        <v>41960</v>
      </c>
      <c r="AK27" s="63"/>
      <c r="AL27" s="61">
        <v>139812</v>
      </c>
      <c r="AM27" s="63"/>
      <c r="AN27" s="61">
        <v>16250</v>
      </c>
      <c r="AO27" s="61"/>
      <c r="AP27" s="61"/>
      <c r="AQ27" s="61">
        <v>-4000</v>
      </c>
      <c r="AR27" s="61"/>
      <c r="AS27" s="63"/>
      <c r="AT27" s="63">
        <v>143634</v>
      </c>
      <c r="AU27" s="63">
        <v>-56500</v>
      </c>
      <c r="AV27" s="63">
        <v>19000</v>
      </c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>
        <v>98508</v>
      </c>
      <c r="BH27" s="63"/>
      <c r="BI27" s="64">
        <v>35242</v>
      </c>
      <c r="BJ27" s="65"/>
      <c r="BK27" s="63"/>
      <c r="BL27" s="101">
        <v>602875</v>
      </c>
      <c r="BM27" s="101"/>
      <c r="BN27" s="94">
        <v>288400</v>
      </c>
      <c r="BO27" s="94"/>
    </row>
    <row r="28" spans="1:67" s="3" customFormat="1" x14ac:dyDescent="0.25">
      <c r="A28" s="4">
        <v>834</v>
      </c>
      <c r="B28" s="43" t="s">
        <v>21</v>
      </c>
      <c r="C28" s="77">
        <f t="shared" si="0"/>
        <v>68508526</v>
      </c>
      <c r="D28" s="61">
        <v>63826722</v>
      </c>
      <c r="E28" s="60"/>
      <c r="F28" s="62"/>
      <c r="G28" s="63">
        <f>9992+9749+15730+16066+7007+9705+16812+8712+11025+23777+42394</f>
        <v>170969</v>
      </c>
      <c r="H28" s="63"/>
      <c r="I28" s="63"/>
      <c r="J28" s="63"/>
      <c r="K28" s="63">
        <v>418397</v>
      </c>
      <c r="L28" s="63"/>
      <c r="M28" s="63"/>
      <c r="N28" s="63">
        <v>31250</v>
      </c>
      <c r="O28" s="63">
        <v>62451</v>
      </c>
      <c r="P28" s="63"/>
      <c r="Q28" s="63">
        <v>4900</v>
      </c>
      <c r="R28" s="63">
        <v>1250</v>
      </c>
      <c r="S28" s="63">
        <v>1250</v>
      </c>
      <c r="T28" s="63"/>
      <c r="U28" s="63"/>
      <c r="V28" s="63"/>
      <c r="W28" s="63"/>
      <c r="X28" s="63">
        <v>315622</v>
      </c>
      <c r="Y28" s="63">
        <v>455270</v>
      </c>
      <c r="Z28" s="63"/>
      <c r="AA28" s="63"/>
      <c r="AB28" s="63"/>
      <c r="AC28" s="63"/>
      <c r="AD28" s="63">
        <v>19884</v>
      </c>
      <c r="AE28" s="63"/>
      <c r="AF28" s="63"/>
      <c r="AG28" s="63">
        <v>86994</v>
      </c>
      <c r="AH28" s="63">
        <v>305935</v>
      </c>
      <c r="AI28" s="63">
        <v>7669</v>
      </c>
      <c r="AJ28" s="61">
        <v>54706</v>
      </c>
      <c r="AK28" s="63"/>
      <c r="AL28" s="61">
        <v>111914</v>
      </c>
      <c r="AM28" s="63"/>
      <c r="AN28" s="61"/>
      <c r="AO28" s="61"/>
      <c r="AP28" s="61"/>
      <c r="AQ28" s="61"/>
      <c r="AR28" s="61"/>
      <c r="AS28" s="63"/>
      <c r="AT28" s="63">
        <v>249274</v>
      </c>
      <c r="AU28" s="63">
        <v>-75554</v>
      </c>
      <c r="AV28" s="63">
        <v>17000</v>
      </c>
      <c r="AW28" s="63"/>
      <c r="AX28" s="63">
        <v>768187</v>
      </c>
      <c r="AY28" s="63">
        <v>-66388</v>
      </c>
      <c r="AZ28" s="63"/>
      <c r="BA28" s="63"/>
      <c r="BB28" s="63"/>
      <c r="BC28" s="63"/>
      <c r="BD28" s="63"/>
      <c r="BE28" s="63"/>
      <c r="BF28" s="63"/>
      <c r="BG28" s="63">
        <v>19290</v>
      </c>
      <c r="BH28" s="63">
        <v>67</v>
      </c>
      <c r="BI28" s="64">
        <v>29973</v>
      </c>
      <c r="BJ28" s="65"/>
      <c r="BK28" s="63"/>
      <c r="BL28" s="101">
        <v>1368042</v>
      </c>
      <c r="BM28" s="101"/>
      <c r="BN28" s="94">
        <v>323452</v>
      </c>
      <c r="BO28" s="94"/>
    </row>
    <row r="29" spans="1:67" s="3" customFormat="1" x14ac:dyDescent="0.25">
      <c r="A29" s="4">
        <v>836</v>
      </c>
      <c r="B29" s="43" t="s">
        <v>124</v>
      </c>
      <c r="C29" s="77">
        <f t="shared" si="0"/>
        <v>46385060</v>
      </c>
      <c r="D29" s="61">
        <v>42535013</v>
      </c>
      <c r="E29" s="60"/>
      <c r="F29" s="62"/>
      <c r="G29" s="63">
        <f>20675+7816+95+13575+5368+24009+110+9009+17104+5902+4401+17604</f>
        <v>125668</v>
      </c>
      <c r="H29" s="63"/>
      <c r="I29" s="63"/>
      <c r="J29" s="63"/>
      <c r="K29" s="63">
        <v>896952</v>
      </c>
      <c r="L29" s="63">
        <v>12817</v>
      </c>
      <c r="M29" s="63">
        <v>1</v>
      </c>
      <c r="N29" s="63">
        <v>3163</v>
      </c>
      <c r="O29" s="63">
        <v>24109</v>
      </c>
      <c r="P29" s="63"/>
      <c r="Q29" s="63"/>
      <c r="R29" s="63"/>
      <c r="S29" s="63"/>
      <c r="T29" s="63"/>
      <c r="U29" s="63"/>
      <c r="V29" s="63"/>
      <c r="W29" s="63"/>
      <c r="X29" s="63"/>
      <c r="Y29" s="63">
        <v>818170</v>
      </c>
      <c r="Z29" s="63"/>
      <c r="AA29" s="63"/>
      <c r="AB29" s="63"/>
      <c r="AC29" s="63"/>
      <c r="AD29" s="63"/>
      <c r="AE29" s="63"/>
      <c r="AF29" s="63"/>
      <c r="AG29" s="63">
        <v>72157</v>
      </c>
      <c r="AH29" s="63">
        <v>253759</v>
      </c>
      <c r="AI29" s="63">
        <v>24461</v>
      </c>
      <c r="AJ29" s="61"/>
      <c r="AK29" s="63"/>
      <c r="AL29" s="61">
        <v>148163</v>
      </c>
      <c r="AM29" s="63"/>
      <c r="AN29" s="61">
        <v>12390</v>
      </c>
      <c r="AO29" s="61"/>
      <c r="AP29" s="61"/>
      <c r="AQ29" s="61">
        <v>-6000</v>
      </c>
      <c r="AR29" s="61"/>
      <c r="AS29" s="63">
        <v>864811</v>
      </c>
      <c r="AT29" s="63">
        <v>200404</v>
      </c>
      <c r="AU29" s="63">
        <v>-44307</v>
      </c>
      <c r="AV29" s="63"/>
      <c r="AW29" s="63"/>
      <c r="AX29" s="63"/>
      <c r="AY29" s="63"/>
      <c r="AZ29" s="63"/>
      <c r="BA29" s="63"/>
      <c r="BB29" s="63"/>
      <c r="BC29" s="63"/>
      <c r="BD29" s="63"/>
      <c r="BE29" s="63">
        <v>124</v>
      </c>
      <c r="BF29" s="63"/>
      <c r="BG29" s="63">
        <v>7435</v>
      </c>
      <c r="BH29" s="63"/>
      <c r="BI29" s="64">
        <v>26211</v>
      </c>
      <c r="BJ29" s="65"/>
      <c r="BK29" s="63"/>
      <c r="BL29" s="101">
        <v>211937</v>
      </c>
      <c r="BM29" s="101"/>
      <c r="BN29" s="94">
        <v>197622</v>
      </c>
      <c r="BO29" s="94"/>
    </row>
    <row r="30" spans="1:67" s="3" customFormat="1" x14ac:dyDescent="0.25">
      <c r="A30" s="4">
        <v>838</v>
      </c>
      <c r="B30" s="43" t="s">
        <v>23</v>
      </c>
      <c r="C30" s="77">
        <f t="shared" si="0"/>
        <v>93410939</v>
      </c>
      <c r="D30" s="61">
        <v>84846239</v>
      </c>
      <c r="E30" s="60"/>
      <c r="F30" s="62"/>
      <c r="G30" s="63">
        <f>41956+27940+45056+12429+10434+3300+1936</f>
        <v>143051</v>
      </c>
      <c r="H30" s="63"/>
      <c r="I30" s="63"/>
      <c r="J30" s="63"/>
      <c r="K30" s="63">
        <v>2466313</v>
      </c>
      <c r="L30" s="63">
        <v>2370</v>
      </c>
      <c r="M30" s="63">
        <v>295949</v>
      </c>
      <c r="N30" s="63">
        <v>176066</v>
      </c>
      <c r="O30" s="63">
        <v>67030</v>
      </c>
      <c r="P30" s="63"/>
      <c r="Q30" s="63"/>
      <c r="R30" s="63"/>
      <c r="S30" s="63"/>
      <c r="T30" s="63"/>
      <c r="U30" s="63"/>
      <c r="V30" s="63"/>
      <c r="W30" s="63"/>
      <c r="X30" s="63">
        <v>247379</v>
      </c>
      <c r="Y30" s="63">
        <v>156885</v>
      </c>
      <c r="Z30" s="63"/>
      <c r="AA30" s="63"/>
      <c r="AB30" s="63"/>
      <c r="AC30" s="63"/>
      <c r="AD30" s="63">
        <v>2439</v>
      </c>
      <c r="AE30" s="63">
        <v>10000</v>
      </c>
      <c r="AF30" s="63"/>
      <c r="AG30" s="63">
        <v>162886</v>
      </c>
      <c r="AH30" s="63">
        <v>572831</v>
      </c>
      <c r="AI30" s="63">
        <v>12436</v>
      </c>
      <c r="AJ30" s="61">
        <v>79882</v>
      </c>
      <c r="AK30" s="63"/>
      <c r="AL30" s="61"/>
      <c r="AM30" s="63"/>
      <c r="AN30" s="61">
        <v>16023</v>
      </c>
      <c r="AO30" s="61"/>
      <c r="AP30" s="61"/>
      <c r="AQ30" s="61">
        <v>-4000</v>
      </c>
      <c r="AR30" s="61"/>
      <c r="AS30" s="63"/>
      <c r="AT30" s="63">
        <v>833646</v>
      </c>
      <c r="AU30" s="63">
        <v>-244651</v>
      </c>
      <c r="AV30" s="63">
        <v>551450</v>
      </c>
      <c r="AW30" s="63"/>
      <c r="AX30" s="63"/>
      <c r="AY30" s="63"/>
      <c r="AZ30" s="63"/>
      <c r="BA30" s="63"/>
      <c r="BB30" s="63">
        <v>194000</v>
      </c>
      <c r="BC30" s="63"/>
      <c r="BD30" s="63"/>
      <c r="BE30" s="63"/>
      <c r="BF30" s="63"/>
      <c r="BG30" s="63">
        <v>34025</v>
      </c>
      <c r="BH30" s="63"/>
      <c r="BI30" s="64">
        <v>33178</v>
      </c>
      <c r="BJ30" s="65"/>
      <c r="BK30" s="63">
        <v>1666529</v>
      </c>
      <c r="BL30" s="101">
        <v>859309</v>
      </c>
      <c r="BM30" s="101"/>
      <c r="BN30" s="94">
        <v>229674</v>
      </c>
      <c r="BO30" s="94"/>
    </row>
    <row r="31" spans="1:67" s="3" customFormat="1" x14ac:dyDescent="0.25">
      <c r="A31" s="4">
        <v>840</v>
      </c>
      <c r="B31" s="43" t="s">
        <v>24</v>
      </c>
      <c r="C31" s="77">
        <f t="shared" si="0"/>
        <v>11755294</v>
      </c>
      <c r="D31" s="61">
        <v>9935214</v>
      </c>
      <c r="E31" s="60"/>
      <c r="F31" s="62"/>
      <c r="G31" s="63">
        <f>34350+1422+29344</f>
        <v>65116</v>
      </c>
      <c r="H31" s="63"/>
      <c r="I31" s="63"/>
      <c r="J31" s="63"/>
      <c r="K31" s="63">
        <v>361136</v>
      </c>
      <c r="L31" s="63">
        <v>26541</v>
      </c>
      <c r="M31" s="63">
        <v>1969</v>
      </c>
      <c r="N31" s="63">
        <v>61038</v>
      </c>
      <c r="O31" s="63">
        <v>6869</v>
      </c>
      <c r="P31" s="63"/>
      <c r="Q31" s="63"/>
      <c r="R31" s="63">
        <v>1250</v>
      </c>
      <c r="S31" s="63">
        <v>1250</v>
      </c>
      <c r="T31" s="63"/>
      <c r="U31" s="63"/>
      <c r="V31" s="63"/>
      <c r="W31" s="63"/>
      <c r="X31" s="63">
        <v>131603</v>
      </c>
      <c r="Y31" s="63">
        <v>500000</v>
      </c>
      <c r="Z31" s="63"/>
      <c r="AA31" s="63"/>
      <c r="AB31" s="63">
        <v>53688</v>
      </c>
      <c r="AC31" s="63"/>
      <c r="AD31" s="63"/>
      <c r="AE31" s="63"/>
      <c r="AF31" s="63"/>
      <c r="AG31" s="63">
        <v>19862</v>
      </c>
      <c r="AH31" s="63">
        <v>69850</v>
      </c>
      <c r="AI31" s="63"/>
      <c r="AJ31" s="61"/>
      <c r="AK31" s="63">
        <v>225000</v>
      </c>
      <c r="AL31" s="61">
        <v>92596</v>
      </c>
      <c r="AM31" s="63"/>
      <c r="AN31" s="61"/>
      <c r="AO31" s="61"/>
      <c r="AP31" s="61"/>
      <c r="AQ31" s="61"/>
      <c r="AR31" s="61"/>
      <c r="AS31" s="63"/>
      <c r="AT31" s="63"/>
      <c r="AU31" s="63"/>
      <c r="AV31" s="63"/>
      <c r="AW31" s="63"/>
      <c r="AX31" s="63"/>
      <c r="AY31" s="63"/>
      <c r="AZ31" s="63">
        <v>2</v>
      </c>
      <c r="BA31" s="63"/>
      <c r="BB31" s="63"/>
      <c r="BC31" s="63"/>
      <c r="BD31" s="63"/>
      <c r="BE31" s="63"/>
      <c r="BF31" s="63"/>
      <c r="BG31" s="63">
        <v>2390</v>
      </c>
      <c r="BH31" s="63"/>
      <c r="BI31" s="64">
        <v>21296</v>
      </c>
      <c r="BJ31" s="65"/>
      <c r="BK31" s="63"/>
      <c r="BL31" s="101">
        <v>86271</v>
      </c>
      <c r="BM31" s="101"/>
      <c r="BN31" s="94">
        <v>92353</v>
      </c>
      <c r="BO31" s="94"/>
    </row>
    <row r="32" spans="1:67" s="3" customFormat="1" x14ac:dyDescent="0.25">
      <c r="A32" s="4">
        <v>842</v>
      </c>
      <c r="B32" s="43" t="s">
        <v>25</v>
      </c>
      <c r="C32" s="77">
        <f t="shared" si="0"/>
        <v>12366845</v>
      </c>
      <c r="D32" s="61">
        <v>11740343</v>
      </c>
      <c r="E32" s="60"/>
      <c r="F32" s="62"/>
      <c r="G32" s="63"/>
      <c r="H32" s="63"/>
      <c r="I32" s="63"/>
      <c r="J32" s="63"/>
      <c r="K32" s="63">
        <v>126424</v>
      </c>
      <c r="L32" s="63">
        <v>3177</v>
      </c>
      <c r="M32" s="63">
        <v>23209</v>
      </c>
      <c r="N32" s="63">
        <v>33</v>
      </c>
      <c r="O32" s="63">
        <v>8620</v>
      </c>
      <c r="P32" s="63"/>
      <c r="Q32" s="63"/>
      <c r="R32" s="63"/>
      <c r="S32" s="63"/>
      <c r="T32" s="63"/>
      <c r="U32" s="63"/>
      <c r="V32" s="63"/>
      <c r="W32" s="63"/>
      <c r="X32" s="63">
        <v>37616</v>
      </c>
      <c r="Y32" s="63">
        <v>20956</v>
      </c>
      <c r="Z32" s="63"/>
      <c r="AA32" s="63"/>
      <c r="AB32" s="63">
        <v>431</v>
      </c>
      <c r="AC32" s="63"/>
      <c r="AD32" s="63"/>
      <c r="AE32" s="63"/>
      <c r="AF32" s="63"/>
      <c r="AG32" s="63">
        <v>15493</v>
      </c>
      <c r="AH32" s="63">
        <v>54484</v>
      </c>
      <c r="AI32" s="63"/>
      <c r="AJ32" s="61"/>
      <c r="AK32" s="63"/>
      <c r="AL32" s="61">
        <v>114001</v>
      </c>
      <c r="AM32" s="63"/>
      <c r="AN32" s="61"/>
      <c r="AO32" s="61"/>
      <c r="AP32" s="61"/>
      <c r="AQ32" s="61"/>
      <c r="AR32" s="61"/>
      <c r="AS32" s="63"/>
      <c r="AT32" s="63"/>
      <c r="AU32" s="63"/>
      <c r="AV32" s="63"/>
      <c r="AW32" s="63"/>
      <c r="AX32" s="63"/>
      <c r="AY32" s="63"/>
      <c r="AZ32" s="63">
        <v>3347</v>
      </c>
      <c r="BA32" s="63"/>
      <c r="BB32" s="63"/>
      <c r="BC32" s="63">
        <v>97231</v>
      </c>
      <c r="BD32" s="63"/>
      <c r="BE32" s="63">
        <v>26639</v>
      </c>
      <c r="BF32" s="63">
        <v>4482</v>
      </c>
      <c r="BG32" s="63">
        <v>7311</v>
      </c>
      <c r="BH32" s="63"/>
      <c r="BI32" s="64">
        <v>21541</v>
      </c>
      <c r="BJ32" s="65"/>
      <c r="BK32" s="63"/>
      <c r="BL32" s="101">
        <v>29632</v>
      </c>
      <c r="BM32" s="101"/>
      <c r="BN32" s="94">
        <v>31875</v>
      </c>
      <c r="BO32" s="94"/>
    </row>
    <row r="33" spans="1:67" s="3" customFormat="1" x14ac:dyDescent="0.25">
      <c r="A33" s="4">
        <v>844</v>
      </c>
      <c r="B33" s="43" t="s">
        <v>26</v>
      </c>
      <c r="C33" s="77">
        <f t="shared" si="0"/>
        <v>19243714</v>
      </c>
      <c r="D33" s="61">
        <v>17161563</v>
      </c>
      <c r="E33" s="60"/>
      <c r="F33" s="62"/>
      <c r="G33" s="63">
        <f>4858+27792+528+476+986</f>
        <v>34640</v>
      </c>
      <c r="H33" s="63"/>
      <c r="I33" s="63"/>
      <c r="J33" s="63"/>
      <c r="K33" s="63">
        <v>685253</v>
      </c>
      <c r="L33" s="63">
        <v>3195</v>
      </c>
      <c r="M33" s="63">
        <v>5275</v>
      </c>
      <c r="N33" s="63">
        <v>163887</v>
      </c>
      <c r="O33" s="63">
        <v>20158</v>
      </c>
      <c r="P33" s="63"/>
      <c r="Q33" s="63"/>
      <c r="R33" s="63"/>
      <c r="S33" s="63"/>
      <c r="T33" s="63"/>
      <c r="U33" s="63"/>
      <c r="V33" s="63"/>
      <c r="W33" s="63"/>
      <c r="X33" s="63">
        <v>271390</v>
      </c>
      <c r="Y33" s="63">
        <v>453810</v>
      </c>
      <c r="Z33" s="63"/>
      <c r="AA33" s="63"/>
      <c r="AB33" s="63">
        <v>87696</v>
      </c>
      <c r="AC33" s="63"/>
      <c r="AD33" s="63"/>
      <c r="AE33" s="63"/>
      <c r="AF33" s="63"/>
      <c r="AG33" s="63">
        <v>22644</v>
      </c>
      <c r="AH33" s="63">
        <v>79633</v>
      </c>
      <c r="AI33" s="63">
        <v>9548</v>
      </c>
      <c r="AJ33" s="61">
        <v>34424</v>
      </c>
      <c r="AK33" s="63"/>
      <c r="AL33" s="61">
        <v>139670</v>
      </c>
      <c r="AM33" s="63"/>
      <c r="AN33" s="61">
        <v>9382</v>
      </c>
      <c r="AO33" s="61"/>
      <c r="AP33" s="61"/>
      <c r="AQ33" s="61">
        <v>-1382</v>
      </c>
      <c r="AR33" s="61"/>
      <c r="AS33" s="63"/>
      <c r="AT33" s="63">
        <v>32362</v>
      </c>
      <c r="AU33" s="63">
        <v>-32362</v>
      </c>
      <c r="AV33" s="63"/>
      <c r="AW33" s="63"/>
      <c r="AX33" s="63"/>
      <c r="AY33" s="63"/>
      <c r="AZ33" s="63">
        <v>6361</v>
      </c>
      <c r="BA33" s="63">
        <v>271</v>
      </c>
      <c r="BB33" s="63"/>
      <c r="BC33" s="63"/>
      <c r="BD33" s="63"/>
      <c r="BE33" s="63">
        <v>839</v>
      </c>
      <c r="BF33" s="63"/>
      <c r="BG33" s="63">
        <v>6139</v>
      </c>
      <c r="BH33" s="63"/>
      <c r="BI33" s="64">
        <v>22542</v>
      </c>
      <c r="BJ33" s="65"/>
      <c r="BK33" s="63"/>
      <c r="BL33" s="101"/>
      <c r="BN33" s="94">
        <v>26776</v>
      </c>
      <c r="BO33" s="94"/>
    </row>
    <row r="34" spans="1:67" s="3" customFormat="1" x14ac:dyDescent="0.25">
      <c r="A34" s="4">
        <v>846</v>
      </c>
      <c r="B34" s="43" t="s">
        <v>27</v>
      </c>
      <c r="C34" s="77">
        <f t="shared" si="0"/>
        <v>19423987</v>
      </c>
      <c r="D34" s="61">
        <v>17531402</v>
      </c>
      <c r="E34" s="60"/>
      <c r="F34" s="62"/>
      <c r="G34" s="63">
        <f>1410+303+3638+7090</f>
        <v>12441</v>
      </c>
      <c r="H34" s="63"/>
      <c r="I34" s="63"/>
      <c r="J34" s="63"/>
      <c r="K34" s="63">
        <v>114090</v>
      </c>
      <c r="L34" s="63">
        <v>3598</v>
      </c>
      <c r="M34" s="63">
        <v>14467</v>
      </c>
      <c r="N34" s="63">
        <v>38505</v>
      </c>
      <c r="O34" s="63">
        <v>11673</v>
      </c>
      <c r="P34" s="63"/>
      <c r="Q34" s="63"/>
      <c r="R34" s="63"/>
      <c r="S34" s="63"/>
      <c r="T34" s="63"/>
      <c r="U34" s="63"/>
      <c r="V34" s="63"/>
      <c r="W34" s="63"/>
      <c r="X34" s="63"/>
      <c r="Y34" s="63">
        <v>445969</v>
      </c>
      <c r="Z34" s="63"/>
      <c r="AA34" s="63"/>
      <c r="AB34" s="63">
        <v>465550</v>
      </c>
      <c r="AC34" s="63"/>
      <c r="AD34" s="63"/>
      <c r="AE34" s="63"/>
      <c r="AF34" s="63"/>
      <c r="AG34" s="63">
        <v>22649</v>
      </c>
      <c r="AH34" s="63">
        <v>79650</v>
      </c>
      <c r="AI34" s="63"/>
      <c r="AJ34" s="61"/>
      <c r="AK34" s="63"/>
      <c r="AL34" s="61">
        <v>160452</v>
      </c>
      <c r="AM34" s="63"/>
      <c r="AN34" s="61"/>
      <c r="AO34" s="61"/>
      <c r="AP34" s="61"/>
      <c r="AQ34" s="61"/>
      <c r="AR34" s="61"/>
      <c r="AS34" s="63"/>
      <c r="AT34" s="63"/>
      <c r="AU34" s="63"/>
      <c r="AV34" s="63"/>
      <c r="AW34" s="63"/>
      <c r="AX34" s="63"/>
      <c r="AY34" s="63"/>
      <c r="AZ34" s="63"/>
      <c r="BA34" s="63"/>
      <c r="BB34" s="63">
        <v>194000</v>
      </c>
      <c r="BC34" s="63"/>
      <c r="BD34" s="63"/>
      <c r="BE34" s="63"/>
      <c r="BF34" s="63"/>
      <c r="BG34" s="63">
        <v>22212</v>
      </c>
      <c r="BH34" s="63"/>
      <c r="BI34" s="64">
        <v>22315</v>
      </c>
      <c r="BJ34" s="65"/>
      <c r="BK34" s="63"/>
      <c r="BL34" s="101">
        <v>201082</v>
      </c>
      <c r="BM34" s="101"/>
      <c r="BN34" s="94">
        <v>83932</v>
      </c>
      <c r="BO34" s="94"/>
    </row>
    <row r="35" spans="1:67" s="3" customFormat="1" x14ac:dyDescent="0.25">
      <c r="A35" s="4">
        <v>847</v>
      </c>
      <c r="B35" s="43" t="s">
        <v>28</v>
      </c>
      <c r="C35" s="77">
        <f t="shared" si="0"/>
        <v>42029440</v>
      </c>
      <c r="D35" s="61">
        <v>37280625</v>
      </c>
      <c r="E35" s="60"/>
      <c r="F35" s="62"/>
      <c r="G35" s="63">
        <f>5008+550</f>
        <v>5558</v>
      </c>
      <c r="H35" s="63"/>
      <c r="I35" s="63"/>
      <c r="J35" s="63"/>
      <c r="K35" s="63">
        <v>552722</v>
      </c>
      <c r="L35" s="63">
        <v>1433</v>
      </c>
      <c r="M35" s="63">
        <v>1</v>
      </c>
      <c r="N35" s="63">
        <v>481239</v>
      </c>
      <c r="O35" s="63">
        <v>19754</v>
      </c>
      <c r="P35" s="63"/>
      <c r="Q35" s="63"/>
      <c r="R35" s="63"/>
      <c r="S35" s="63"/>
      <c r="T35" s="63"/>
      <c r="U35" s="63">
        <v>8576</v>
      </c>
      <c r="V35" s="63"/>
      <c r="W35" s="63"/>
      <c r="X35" s="63">
        <v>315323</v>
      </c>
      <c r="Y35" s="63">
        <v>956144</v>
      </c>
      <c r="Z35" s="63"/>
      <c r="AA35" s="63"/>
      <c r="AB35" s="63">
        <v>679132</v>
      </c>
      <c r="AC35" s="63"/>
      <c r="AD35" s="63"/>
      <c r="AE35" s="63"/>
      <c r="AF35" s="63">
        <v>69</v>
      </c>
      <c r="AG35" s="63">
        <v>54687</v>
      </c>
      <c r="AH35" s="63">
        <v>192320</v>
      </c>
      <c r="AI35" s="63">
        <v>22796</v>
      </c>
      <c r="AJ35" s="61"/>
      <c r="AK35" s="63"/>
      <c r="AL35" s="61"/>
      <c r="AM35" s="63"/>
      <c r="AN35" s="61">
        <v>6250</v>
      </c>
      <c r="AO35" s="61"/>
      <c r="AP35" s="61"/>
      <c r="AQ35" s="61"/>
      <c r="AR35" s="61"/>
      <c r="AS35" s="63"/>
      <c r="AT35" s="63"/>
      <c r="AU35" s="63"/>
      <c r="AV35" s="63"/>
      <c r="AW35" s="63"/>
      <c r="AX35" s="63">
        <v>781971</v>
      </c>
      <c r="AY35" s="63"/>
      <c r="AZ35" s="63">
        <v>685</v>
      </c>
      <c r="BA35" s="63">
        <v>84</v>
      </c>
      <c r="BB35" s="63">
        <v>194000</v>
      </c>
      <c r="BC35" s="63"/>
      <c r="BD35" s="63"/>
      <c r="BE35" s="63"/>
      <c r="BF35" s="63"/>
      <c r="BG35" s="63">
        <v>20031</v>
      </c>
      <c r="BH35" s="63"/>
      <c r="BI35" s="64">
        <v>25527</v>
      </c>
      <c r="BJ35" s="65"/>
      <c r="BK35" s="63"/>
      <c r="BL35" s="101">
        <v>289719</v>
      </c>
      <c r="BM35" s="101"/>
      <c r="BN35" s="94">
        <v>140794</v>
      </c>
      <c r="BO35" s="94"/>
    </row>
    <row r="36" spans="1:67" s="3" customFormat="1" x14ac:dyDescent="0.25">
      <c r="A36" s="4">
        <v>848</v>
      </c>
      <c r="B36" s="43" t="s">
        <v>29</v>
      </c>
      <c r="C36" s="77">
        <f t="shared" si="0"/>
        <v>31573253</v>
      </c>
      <c r="D36" s="61">
        <v>28554518</v>
      </c>
      <c r="E36" s="60"/>
      <c r="F36" s="62"/>
      <c r="G36" s="63">
        <f>2339+4950</f>
        <v>7289</v>
      </c>
      <c r="H36" s="63"/>
      <c r="I36" s="63"/>
      <c r="J36" s="63"/>
      <c r="K36" s="63">
        <v>807230</v>
      </c>
      <c r="L36" s="63">
        <v>7231</v>
      </c>
      <c r="M36" s="63"/>
      <c r="N36" s="63"/>
      <c r="O36" s="63">
        <v>17510</v>
      </c>
      <c r="P36" s="63"/>
      <c r="Q36" s="63"/>
      <c r="R36" s="63">
        <v>1250</v>
      </c>
      <c r="S36" s="63">
        <v>1250</v>
      </c>
      <c r="T36" s="63"/>
      <c r="U36" s="63"/>
      <c r="V36" s="63"/>
      <c r="W36" s="63"/>
      <c r="X36" s="63"/>
      <c r="Y36" s="63">
        <v>22550</v>
      </c>
      <c r="Z36" s="63">
        <v>844131</v>
      </c>
      <c r="AA36" s="63"/>
      <c r="AB36" s="63">
        <v>126689</v>
      </c>
      <c r="AC36" s="63"/>
      <c r="AD36" s="63"/>
      <c r="AE36" s="63"/>
      <c r="AF36" s="63"/>
      <c r="AG36" s="63">
        <v>73933</v>
      </c>
      <c r="AH36" s="63">
        <v>260006</v>
      </c>
      <c r="AI36" s="63">
        <v>44745</v>
      </c>
      <c r="AJ36" s="61">
        <v>34715</v>
      </c>
      <c r="AK36" s="63"/>
      <c r="AL36" s="61">
        <v>168309</v>
      </c>
      <c r="AM36" s="63"/>
      <c r="AN36" s="61"/>
      <c r="AO36" s="61"/>
      <c r="AP36" s="61"/>
      <c r="AQ36" s="61"/>
      <c r="AR36" s="61"/>
      <c r="AS36" s="63"/>
      <c r="AT36" s="63">
        <v>75957</v>
      </c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>
        <v>44878</v>
      </c>
      <c r="BH36" s="63"/>
      <c r="BI36" s="64">
        <v>24277</v>
      </c>
      <c r="BJ36" s="65"/>
      <c r="BK36" s="63"/>
      <c r="BL36" s="101">
        <v>335120</v>
      </c>
      <c r="BM36" s="101"/>
      <c r="BN36" s="94">
        <v>121665</v>
      </c>
      <c r="BO36" s="94"/>
    </row>
    <row r="37" spans="1:67" s="3" customFormat="1" x14ac:dyDescent="0.25">
      <c r="A37" s="4">
        <v>850</v>
      </c>
      <c r="B37" s="43" t="s">
        <v>30</v>
      </c>
      <c r="C37" s="77">
        <f t="shared" si="0"/>
        <v>10908494</v>
      </c>
      <c r="D37" s="61">
        <v>8806121</v>
      </c>
      <c r="E37" s="60"/>
      <c r="F37" s="62"/>
      <c r="G37" s="63">
        <f>1650+1320+5500</f>
        <v>8470</v>
      </c>
      <c r="H37" s="63"/>
      <c r="I37" s="63"/>
      <c r="J37" s="63"/>
      <c r="K37" s="63">
        <v>318514</v>
      </c>
      <c r="L37" s="63">
        <v>17735</v>
      </c>
      <c r="M37" s="63">
        <v>19822</v>
      </c>
      <c r="N37" s="63">
        <v>69301</v>
      </c>
      <c r="O37" s="63">
        <v>5118</v>
      </c>
      <c r="P37" s="63"/>
      <c r="Q37" s="63"/>
      <c r="R37" s="63"/>
      <c r="S37" s="63"/>
      <c r="T37" s="63"/>
      <c r="U37" s="63"/>
      <c r="V37" s="63"/>
      <c r="W37" s="63"/>
      <c r="X37" s="63">
        <v>654128</v>
      </c>
      <c r="Y37" s="63">
        <v>449833</v>
      </c>
      <c r="Z37" s="63"/>
      <c r="AA37" s="63"/>
      <c r="AB37" s="63">
        <v>162047</v>
      </c>
      <c r="AC37" s="63"/>
      <c r="AD37" s="63"/>
      <c r="AE37" s="63"/>
      <c r="AF37" s="63"/>
      <c r="AG37" s="63">
        <v>21452</v>
      </c>
      <c r="AH37" s="63">
        <v>75440</v>
      </c>
      <c r="AI37" s="63">
        <v>18216</v>
      </c>
      <c r="AJ37" s="61"/>
      <c r="AK37" s="63"/>
      <c r="AL37" s="61">
        <v>163546</v>
      </c>
      <c r="AM37" s="63"/>
      <c r="AN37" s="61"/>
      <c r="AO37" s="61"/>
      <c r="AP37" s="61"/>
      <c r="AQ37" s="61"/>
      <c r="AR37" s="61"/>
      <c r="AS37" s="63"/>
      <c r="AT37" s="63">
        <v>33907</v>
      </c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>
        <v>5879</v>
      </c>
      <c r="BH37" s="63">
        <v>5</v>
      </c>
      <c r="BI37" s="64">
        <v>21035</v>
      </c>
      <c r="BJ37" s="65"/>
      <c r="BK37" s="63"/>
      <c r="BL37" s="101">
        <v>57925</v>
      </c>
      <c r="BM37" s="101"/>
      <c r="BN37" s="94"/>
      <c r="BO37" s="94"/>
    </row>
    <row r="38" spans="1:67" s="3" customFormat="1" x14ac:dyDescent="0.25">
      <c r="A38" s="4">
        <v>851</v>
      </c>
      <c r="B38" s="43" t="s">
        <v>31</v>
      </c>
      <c r="C38" s="77">
        <f t="shared" si="0"/>
        <v>11504579</v>
      </c>
      <c r="D38" s="61">
        <v>10456054</v>
      </c>
      <c r="E38" s="60"/>
      <c r="F38" s="62"/>
      <c r="G38" s="63">
        <f>11000+5800</f>
        <v>16800</v>
      </c>
      <c r="H38" s="63"/>
      <c r="I38" s="63"/>
      <c r="J38" s="63"/>
      <c r="K38" s="63">
        <v>80598</v>
      </c>
      <c r="L38" s="63">
        <v>79</v>
      </c>
      <c r="M38" s="63">
        <v>38658</v>
      </c>
      <c r="N38" s="63">
        <v>48267</v>
      </c>
      <c r="O38" s="63">
        <v>4669</v>
      </c>
      <c r="P38" s="63"/>
      <c r="Q38" s="63"/>
      <c r="R38" s="63"/>
      <c r="S38" s="63"/>
      <c r="T38" s="63"/>
      <c r="U38" s="63"/>
      <c r="V38" s="63"/>
      <c r="W38" s="63"/>
      <c r="X38" s="63"/>
      <c r="Y38" s="63">
        <v>234239</v>
      </c>
      <c r="Z38" s="63"/>
      <c r="AA38" s="63"/>
      <c r="AB38" s="63">
        <v>112648</v>
      </c>
      <c r="AC38" s="63"/>
      <c r="AD38" s="63"/>
      <c r="AE38" s="63"/>
      <c r="AF38" s="63"/>
      <c r="AG38" s="63">
        <v>43548</v>
      </c>
      <c r="AH38" s="63">
        <v>153149</v>
      </c>
      <c r="AI38" s="63">
        <v>40192</v>
      </c>
      <c r="AJ38" s="61"/>
      <c r="AK38" s="63"/>
      <c r="AL38" s="61"/>
      <c r="AM38" s="63"/>
      <c r="AN38" s="61"/>
      <c r="AO38" s="61"/>
      <c r="AP38" s="61"/>
      <c r="AQ38" s="61"/>
      <c r="AR38" s="61"/>
      <c r="AS38" s="63"/>
      <c r="AT38" s="63"/>
      <c r="AU38" s="63"/>
      <c r="AV38" s="63"/>
      <c r="AW38" s="63"/>
      <c r="AX38" s="63"/>
      <c r="AY38" s="63"/>
      <c r="AZ38" s="63">
        <v>4014</v>
      </c>
      <c r="BA38" s="63"/>
      <c r="BB38" s="63"/>
      <c r="BC38" s="63">
        <v>80680</v>
      </c>
      <c r="BD38" s="63">
        <v>1993</v>
      </c>
      <c r="BE38" s="63"/>
      <c r="BF38" s="63">
        <v>8964</v>
      </c>
      <c r="BG38" s="63">
        <v>5417</v>
      </c>
      <c r="BH38" s="63"/>
      <c r="BI38" s="64">
        <v>21442</v>
      </c>
      <c r="BJ38" s="65"/>
      <c r="BK38" s="63"/>
      <c r="BL38" s="101">
        <v>114651</v>
      </c>
      <c r="BM38" s="101"/>
      <c r="BN38" s="94">
        <v>38517</v>
      </c>
      <c r="BO38" s="94"/>
    </row>
    <row r="39" spans="1:67" s="3" customFormat="1" x14ac:dyDescent="0.25">
      <c r="A39" s="4">
        <v>852</v>
      </c>
      <c r="B39" s="43" t="s">
        <v>32</v>
      </c>
      <c r="C39" s="77">
        <f t="shared" si="0"/>
        <v>15815962</v>
      </c>
      <c r="D39" s="61">
        <v>13253340</v>
      </c>
      <c r="E39" s="60"/>
      <c r="F39" s="62"/>
      <c r="G39" s="63"/>
      <c r="H39" s="63"/>
      <c r="I39" s="63"/>
      <c r="J39" s="63"/>
      <c r="K39" s="63">
        <v>520889</v>
      </c>
      <c r="L39" s="63"/>
      <c r="M39" s="63">
        <v>41100</v>
      </c>
      <c r="N39" s="63">
        <v>12492</v>
      </c>
      <c r="O39" s="63">
        <v>10236</v>
      </c>
      <c r="P39" s="63"/>
      <c r="Q39" s="63"/>
      <c r="R39" s="63">
        <v>1250</v>
      </c>
      <c r="S39" s="63">
        <v>1250</v>
      </c>
      <c r="T39" s="63">
        <v>21200</v>
      </c>
      <c r="U39" s="63"/>
      <c r="V39" s="63"/>
      <c r="W39" s="63"/>
      <c r="X39" s="63">
        <v>146547</v>
      </c>
      <c r="Y39" s="63">
        <v>479265</v>
      </c>
      <c r="Z39" s="63"/>
      <c r="AA39" s="63"/>
      <c r="AB39" s="63">
        <v>74838</v>
      </c>
      <c r="AC39" s="63"/>
      <c r="AD39" s="63"/>
      <c r="AE39" s="63">
        <v>25000</v>
      </c>
      <c r="AF39" s="63"/>
      <c r="AG39" s="63">
        <v>48568</v>
      </c>
      <c r="AH39" s="63">
        <v>170802</v>
      </c>
      <c r="AI39" s="63">
        <v>20654</v>
      </c>
      <c r="AJ39" s="61">
        <v>38000</v>
      </c>
      <c r="AK39" s="63"/>
      <c r="AL39" s="61">
        <v>115000</v>
      </c>
      <c r="AM39" s="63"/>
      <c r="AN39" s="61">
        <v>4000</v>
      </c>
      <c r="AO39" s="61"/>
      <c r="AP39" s="61"/>
      <c r="AQ39" s="61"/>
      <c r="AR39" s="61">
        <v>269952</v>
      </c>
      <c r="AS39" s="63"/>
      <c r="AT39" s="63">
        <v>28141</v>
      </c>
      <c r="AU39" s="63"/>
      <c r="AV39" s="63"/>
      <c r="AW39" s="63"/>
      <c r="AX39" s="63"/>
      <c r="AY39" s="63"/>
      <c r="AZ39" s="63"/>
      <c r="BA39" s="63"/>
      <c r="BB39" s="63">
        <v>194000</v>
      </c>
      <c r="BC39" s="63">
        <v>122480</v>
      </c>
      <c r="BD39" s="63"/>
      <c r="BE39" s="63">
        <v>81108</v>
      </c>
      <c r="BF39" s="63"/>
      <c r="BG39" s="63">
        <v>8064</v>
      </c>
      <c r="BH39" s="63"/>
      <c r="BI39" s="64">
        <v>21829</v>
      </c>
      <c r="BJ39" s="65"/>
      <c r="BK39" s="63"/>
      <c r="BL39" s="101">
        <v>42542</v>
      </c>
      <c r="BM39" s="101"/>
      <c r="BN39" s="94">
        <v>63415</v>
      </c>
      <c r="BO39" s="94"/>
    </row>
    <row r="40" spans="1:67" s="3" customFormat="1" x14ac:dyDescent="0.25">
      <c r="A40" s="4">
        <v>853</v>
      </c>
      <c r="B40" s="43" t="s">
        <v>33</v>
      </c>
      <c r="C40" s="77">
        <f>SUM(D40:BO40)</f>
        <v>28869833</v>
      </c>
      <c r="D40" s="61">
        <v>26524693</v>
      </c>
      <c r="E40" s="60"/>
      <c r="F40" s="62"/>
      <c r="G40" s="63">
        <f>55378+990+16775+7810+10692+8800+1847</f>
        <v>102292</v>
      </c>
      <c r="H40" s="63"/>
      <c r="I40" s="63"/>
      <c r="J40" s="63"/>
      <c r="K40" s="63">
        <v>157317</v>
      </c>
      <c r="L40" s="63">
        <v>3939</v>
      </c>
      <c r="M40" s="63">
        <v>76981</v>
      </c>
      <c r="N40" s="63">
        <v>16151</v>
      </c>
      <c r="O40" s="63">
        <v>10596</v>
      </c>
      <c r="P40" s="63"/>
      <c r="Q40" s="63"/>
      <c r="R40" s="63"/>
      <c r="S40" s="63"/>
      <c r="T40" s="63"/>
      <c r="U40" s="63"/>
      <c r="V40" s="63"/>
      <c r="W40" s="63"/>
      <c r="X40" s="63">
        <v>222792</v>
      </c>
      <c r="Y40" s="63">
        <v>401771</v>
      </c>
      <c r="Z40" s="63"/>
      <c r="AA40" s="63"/>
      <c r="AB40" s="63">
        <v>622854</v>
      </c>
      <c r="AC40" s="63"/>
      <c r="AD40" s="63"/>
      <c r="AE40" s="63"/>
      <c r="AF40" s="63"/>
      <c r="AG40" s="63">
        <v>54104</v>
      </c>
      <c r="AH40" s="63">
        <v>190272</v>
      </c>
      <c r="AI40" s="63"/>
      <c r="AJ40" s="61"/>
      <c r="AK40" s="63"/>
      <c r="AL40" s="61">
        <v>39765</v>
      </c>
      <c r="AM40" s="63"/>
      <c r="AN40" s="61">
        <v>4896</v>
      </c>
      <c r="AO40" s="61"/>
      <c r="AP40" s="61"/>
      <c r="AQ40" s="61">
        <v>-2752</v>
      </c>
      <c r="AR40" s="61"/>
      <c r="AS40" s="63"/>
      <c r="AT40" s="63"/>
      <c r="AU40" s="63"/>
      <c r="AV40" s="63"/>
      <c r="AW40" s="63"/>
      <c r="AX40" s="63"/>
      <c r="AY40" s="63"/>
      <c r="AZ40" s="63"/>
      <c r="BA40" s="63">
        <v>1850</v>
      </c>
      <c r="BB40" s="63"/>
      <c r="BC40" s="63"/>
      <c r="BD40" s="63"/>
      <c r="BE40" s="63"/>
      <c r="BF40" s="63"/>
      <c r="BG40" s="63">
        <v>12282</v>
      </c>
      <c r="BH40" s="63"/>
      <c r="BI40" s="64">
        <v>23770</v>
      </c>
      <c r="BJ40" s="65"/>
      <c r="BK40" s="63"/>
      <c r="BL40" s="101">
        <v>331565</v>
      </c>
      <c r="BM40" s="101"/>
      <c r="BN40" s="94">
        <v>53650</v>
      </c>
      <c r="BO40" s="94">
        <v>21045</v>
      </c>
    </row>
    <row r="41" spans="1:67" s="3" customFormat="1" x14ac:dyDescent="0.25">
      <c r="A41" s="4">
        <v>854</v>
      </c>
      <c r="B41" s="43" t="s">
        <v>34</v>
      </c>
      <c r="C41" s="77">
        <f t="shared" ref="C41:C65" si="1">SUM(D41:BN41)</f>
        <v>11835167</v>
      </c>
      <c r="D41" s="61">
        <v>10121223</v>
      </c>
      <c r="E41" s="60"/>
      <c r="F41" s="62"/>
      <c r="G41" s="63"/>
      <c r="H41" s="63"/>
      <c r="I41" s="63"/>
      <c r="J41" s="63"/>
      <c r="K41" s="63">
        <v>400396</v>
      </c>
      <c r="L41" s="63">
        <v>8740</v>
      </c>
      <c r="M41" s="63">
        <v>2693</v>
      </c>
      <c r="N41" s="63">
        <v>51246</v>
      </c>
      <c r="O41" s="63">
        <v>6330</v>
      </c>
      <c r="P41" s="63"/>
      <c r="Q41" s="63"/>
      <c r="R41" s="63">
        <v>1250</v>
      </c>
      <c r="S41" s="63">
        <v>1250</v>
      </c>
      <c r="T41" s="63"/>
      <c r="U41" s="63"/>
      <c r="V41" s="63"/>
      <c r="W41" s="63"/>
      <c r="X41" s="63">
        <v>340907</v>
      </c>
      <c r="Y41" s="63">
        <v>336477</v>
      </c>
      <c r="Z41" s="63"/>
      <c r="AA41" s="63"/>
      <c r="AB41" s="63">
        <v>194019</v>
      </c>
      <c r="AC41" s="63"/>
      <c r="AD41" s="63"/>
      <c r="AE41" s="63"/>
      <c r="AF41" s="63"/>
      <c r="AG41" s="63">
        <v>17350</v>
      </c>
      <c r="AH41" s="63">
        <v>61016</v>
      </c>
      <c r="AI41" s="63">
        <v>19694</v>
      </c>
      <c r="AJ41" s="61">
        <v>33315</v>
      </c>
      <c r="AK41" s="63"/>
      <c r="AL41" s="61"/>
      <c r="AM41" s="63"/>
      <c r="AN41" s="61"/>
      <c r="AO41" s="61"/>
      <c r="AP41" s="61"/>
      <c r="AQ41" s="61"/>
      <c r="AR41" s="61"/>
      <c r="AS41" s="63"/>
      <c r="AT41" s="63">
        <v>7729</v>
      </c>
      <c r="AU41" s="63">
        <v>-2000</v>
      </c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>
        <v>2969</v>
      </c>
      <c r="BH41" s="63"/>
      <c r="BI41" s="64">
        <v>21327</v>
      </c>
      <c r="BJ41" s="65"/>
      <c r="BK41" s="63"/>
      <c r="BL41" s="101">
        <v>178425</v>
      </c>
      <c r="BM41" s="101"/>
      <c r="BN41" s="94">
        <v>30811</v>
      </c>
      <c r="BO41" s="94"/>
    </row>
    <row r="42" spans="1:67" s="3" customFormat="1" x14ac:dyDescent="0.25">
      <c r="A42" s="4">
        <v>856</v>
      </c>
      <c r="B42" s="43" t="s">
        <v>35</v>
      </c>
      <c r="C42" s="77">
        <f t="shared" si="1"/>
        <v>23492699</v>
      </c>
      <c r="D42" s="61">
        <v>21154232</v>
      </c>
      <c r="E42" s="60"/>
      <c r="F42" s="62"/>
      <c r="G42" s="63">
        <f>18150+12760+18425+18564</f>
        <v>67899</v>
      </c>
      <c r="H42" s="63"/>
      <c r="I42" s="63"/>
      <c r="J42" s="63"/>
      <c r="K42" s="63">
        <v>763849</v>
      </c>
      <c r="L42" s="63">
        <v>4805</v>
      </c>
      <c r="M42" s="63">
        <v>42840</v>
      </c>
      <c r="N42" s="63">
        <v>195043</v>
      </c>
      <c r="O42" s="63">
        <v>15804</v>
      </c>
      <c r="P42" s="63"/>
      <c r="Q42" s="63"/>
      <c r="R42" s="63">
        <v>1250</v>
      </c>
      <c r="S42" s="63">
        <v>1250</v>
      </c>
      <c r="T42" s="63"/>
      <c r="U42" s="63"/>
      <c r="V42" s="63"/>
      <c r="W42" s="63"/>
      <c r="X42" s="63">
        <v>191876</v>
      </c>
      <c r="Y42" s="63"/>
      <c r="Z42" s="63"/>
      <c r="AA42" s="63"/>
      <c r="AB42" s="63">
        <v>311028</v>
      </c>
      <c r="AC42" s="63"/>
      <c r="AD42" s="63"/>
      <c r="AE42" s="63"/>
      <c r="AF42" s="63"/>
      <c r="AG42" s="63">
        <v>37766</v>
      </c>
      <c r="AH42" s="63">
        <v>132813</v>
      </c>
      <c r="AI42" s="63">
        <v>21413</v>
      </c>
      <c r="AJ42" s="61"/>
      <c r="AK42" s="63"/>
      <c r="AL42" s="61"/>
      <c r="AM42" s="63"/>
      <c r="AN42" s="61">
        <v>2000</v>
      </c>
      <c r="AO42" s="61"/>
      <c r="AP42" s="61"/>
      <c r="AQ42" s="61"/>
      <c r="AR42" s="61"/>
      <c r="AS42" s="63"/>
      <c r="AT42" s="63">
        <v>20647</v>
      </c>
      <c r="AU42" s="63"/>
      <c r="AV42" s="63"/>
      <c r="AW42" s="63"/>
      <c r="AX42" s="63"/>
      <c r="AY42" s="63"/>
      <c r="AZ42" s="63"/>
      <c r="BA42" s="63">
        <v>2050</v>
      </c>
      <c r="BB42" s="63"/>
      <c r="BC42" s="63"/>
      <c r="BD42" s="63"/>
      <c r="BE42" s="63"/>
      <c r="BF42" s="63"/>
      <c r="BG42" s="63">
        <v>11242</v>
      </c>
      <c r="BH42" s="63">
        <v>4039</v>
      </c>
      <c r="BI42" s="64">
        <v>23205</v>
      </c>
      <c r="BJ42" s="65"/>
      <c r="BK42" s="63"/>
      <c r="BL42" s="101">
        <v>397950</v>
      </c>
      <c r="BM42" s="101"/>
      <c r="BN42" s="94">
        <v>89698</v>
      </c>
      <c r="BO42" s="94"/>
    </row>
    <row r="43" spans="1:67" s="3" customFormat="1" x14ac:dyDescent="0.25">
      <c r="A43" s="4">
        <v>860</v>
      </c>
      <c r="B43" s="43" t="s">
        <v>36</v>
      </c>
      <c r="C43" s="77">
        <f t="shared" si="1"/>
        <v>7969073</v>
      </c>
      <c r="D43" s="61">
        <v>6567993</v>
      </c>
      <c r="E43" s="60"/>
      <c r="F43" s="62"/>
      <c r="G43" s="63"/>
      <c r="H43" s="63"/>
      <c r="I43" s="63"/>
      <c r="J43" s="63"/>
      <c r="K43" s="63">
        <v>129792</v>
      </c>
      <c r="L43" s="63">
        <v>18119</v>
      </c>
      <c r="M43" s="63">
        <v>11660</v>
      </c>
      <c r="N43" s="63">
        <v>17548</v>
      </c>
      <c r="O43" s="63"/>
      <c r="P43" s="63"/>
      <c r="Q43" s="63"/>
      <c r="R43" s="63">
        <v>1250</v>
      </c>
      <c r="S43" s="63">
        <v>1250</v>
      </c>
      <c r="T43" s="63"/>
      <c r="U43" s="63"/>
      <c r="V43" s="63"/>
      <c r="W43" s="63"/>
      <c r="X43" s="63">
        <v>336000</v>
      </c>
      <c r="Y43" s="63">
        <v>500000</v>
      </c>
      <c r="Z43" s="63"/>
      <c r="AA43" s="63"/>
      <c r="AB43" s="63">
        <v>184479</v>
      </c>
      <c r="AC43" s="63"/>
      <c r="AD43" s="63"/>
      <c r="AE43" s="63"/>
      <c r="AF43" s="63"/>
      <c r="AG43" s="63">
        <v>21911</v>
      </c>
      <c r="AH43" s="63">
        <v>77056</v>
      </c>
      <c r="AI43" s="63">
        <v>18716</v>
      </c>
      <c r="AJ43" s="61">
        <v>32562</v>
      </c>
      <c r="AK43" s="63"/>
      <c r="AL43" s="61"/>
      <c r="AM43" s="63"/>
      <c r="AN43" s="61"/>
      <c r="AO43" s="61"/>
      <c r="AP43" s="61"/>
      <c r="AQ43" s="61"/>
      <c r="AR43" s="61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>
        <v>1475</v>
      </c>
      <c r="BH43" s="63"/>
      <c r="BI43" s="64">
        <v>20757</v>
      </c>
      <c r="BJ43" s="65"/>
      <c r="BK43" s="63"/>
      <c r="BL43" s="101">
        <v>28505</v>
      </c>
      <c r="BM43" s="101"/>
      <c r="BN43" s="94"/>
      <c r="BO43" s="94"/>
    </row>
    <row r="44" spans="1:67" s="3" customFormat="1" x14ac:dyDescent="0.25">
      <c r="A44" s="4">
        <v>861</v>
      </c>
      <c r="B44" s="43" t="s">
        <v>37</v>
      </c>
      <c r="C44" s="77">
        <f t="shared" si="1"/>
        <v>17464053</v>
      </c>
      <c r="D44" s="61">
        <v>15172001</v>
      </c>
      <c r="E44" s="60"/>
      <c r="F44" s="62"/>
      <c r="G44" s="63">
        <f>2442+946+13530+18040+1463</f>
        <v>36421</v>
      </c>
      <c r="H44" s="63"/>
      <c r="I44" s="63"/>
      <c r="J44" s="63"/>
      <c r="K44" s="63">
        <v>502438</v>
      </c>
      <c r="L44" s="63"/>
      <c r="M44" s="63">
        <v>8</v>
      </c>
      <c r="N44" s="63">
        <v>80</v>
      </c>
      <c r="O44" s="63">
        <v>7587</v>
      </c>
      <c r="P44" s="63"/>
      <c r="Q44" s="63"/>
      <c r="R44" s="63">
        <v>1250</v>
      </c>
      <c r="S44" s="63">
        <v>1250</v>
      </c>
      <c r="T44" s="63"/>
      <c r="U44" s="63">
        <v>10000</v>
      </c>
      <c r="V44" s="63"/>
      <c r="W44" s="63"/>
      <c r="X44" s="63">
        <v>519161</v>
      </c>
      <c r="Y44" s="63">
        <v>627102</v>
      </c>
      <c r="Z44" s="63"/>
      <c r="AA44" s="63"/>
      <c r="AB44" s="63">
        <v>138683</v>
      </c>
      <c r="AC44" s="63"/>
      <c r="AD44" s="63">
        <v>19929</v>
      </c>
      <c r="AE44" s="63"/>
      <c r="AF44" s="63"/>
      <c r="AG44" s="63">
        <v>17971</v>
      </c>
      <c r="AH44" s="63">
        <v>63199</v>
      </c>
      <c r="AI44" s="63">
        <v>15944</v>
      </c>
      <c r="AJ44" s="61"/>
      <c r="AK44" s="63"/>
      <c r="AL44" s="61">
        <v>162000</v>
      </c>
      <c r="AM44" s="63"/>
      <c r="AN44" s="61"/>
      <c r="AO44" s="61"/>
      <c r="AP44" s="61"/>
      <c r="AQ44" s="61"/>
      <c r="AR44" s="61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>
        <v>16939</v>
      </c>
      <c r="BH44" s="63"/>
      <c r="BI44" s="64">
        <v>21897</v>
      </c>
      <c r="BJ44" s="65"/>
      <c r="BK44" s="63"/>
      <c r="BL44" s="101">
        <v>51240</v>
      </c>
      <c r="BM44" s="101"/>
      <c r="BN44" s="94">
        <v>78953</v>
      </c>
      <c r="BO44" s="94"/>
    </row>
    <row r="45" spans="1:67" s="3" customFormat="1" x14ac:dyDescent="0.25">
      <c r="A45" s="4">
        <v>862</v>
      </c>
      <c r="B45" s="43" t="s">
        <v>38</v>
      </c>
      <c r="C45" s="77">
        <f t="shared" si="1"/>
        <v>58026707</v>
      </c>
      <c r="D45" s="61">
        <v>52741068</v>
      </c>
      <c r="E45" s="60"/>
      <c r="F45" s="62"/>
      <c r="G45" s="63">
        <f>26304+7794+20531+26841+3358+8098+18000+15078</f>
        <v>126004</v>
      </c>
      <c r="H45" s="63"/>
      <c r="I45" s="63"/>
      <c r="J45" s="63"/>
      <c r="K45" s="63">
        <v>1441946</v>
      </c>
      <c r="L45" s="63">
        <v>37</v>
      </c>
      <c r="M45" s="63">
        <v>8755</v>
      </c>
      <c r="N45" s="63">
        <v>3241</v>
      </c>
      <c r="O45" s="63">
        <v>53606</v>
      </c>
      <c r="P45" s="63"/>
      <c r="Q45" s="63"/>
      <c r="R45" s="63"/>
      <c r="S45" s="63"/>
      <c r="T45" s="63"/>
      <c r="U45" s="63"/>
      <c r="V45" s="63"/>
      <c r="W45" s="63"/>
      <c r="X45" s="63">
        <v>15907</v>
      </c>
      <c r="Y45" s="63">
        <v>213715</v>
      </c>
      <c r="Z45" s="63"/>
      <c r="AA45" s="63"/>
      <c r="AB45" s="63"/>
      <c r="AC45" s="63"/>
      <c r="AD45" s="63">
        <v>16419</v>
      </c>
      <c r="AE45" s="63"/>
      <c r="AF45" s="63"/>
      <c r="AG45" s="63">
        <v>75834</v>
      </c>
      <c r="AH45" s="63">
        <v>266688</v>
      </c>
      <c r="AI45" s="63">
        <v>9048</v>
      </c>
      <c r="AJ45" s="61">
        <v>38735</v>
      </c>
      <c r="AK45" s="63"/>
      <c r="AL45" s="61">
        <v>97910</v>
      </c>
      <c r="AM45" s="63"/>
      <c r="AN45" s="61">
        <v>2000</v>
      </c>
      <c r="AO45" s="61"/>
      <c r="AP45" s="61"/>
      <c r="AQ45" s="61"/>
      <c r="AR45" s="61"/>
      <c r="AS45" s="63">
        <v>983286</v>
      </c>
      <c r="AT45" s="63">
        <v>161532</v>
      </c>
      <c r="AU45" s="63">
        <v>-10694</v>
      </c>
      <c r="AV45" s="63">
        <v>88853</v>
      </c>
      <c r="AW45" s="63">
        <v>100000</v>
      </c>
      <c r="AX45" s="63">
        <v>503657</v>
      </c>
      <c r="AY45" s="63">
        <v>-15852</v>
      </c>
      <c r="AZ45" s="63"/>
      <c r="BA45" s="63">
        <v>1</v>
      </c>
      <c r="BB45" s="63"/>
      <c r="BC45" s="63"/>
      <c r="BD45" s="63"/>
      <c r="BE45" s="63"/>
      <c r="BF45" s="63"/>
      <c r="BG45" s="63">
        <v>12825</v>
      </c>
      <c r="BH45" s="63"/>
      <c r="BI45" s="64">
        <v>28482</v>
      </c>
      <c r="BJ45" s="65"/>
      <c r="BK45" s="63"/>
      <c r="BL45" s="101">
        <v>908571</v>
      </c>
      <c r="BM45" s="101">
        <v>524</v>
      </c>
      <c r="BN45" s="94">
        <v>154609</v>
      </c>
      <c r="BO45" s="94"/>
    </row>
    <row r="46" spans="1:67" s="3" customFormat="1" x14ac:dyDescent="0.25">
      <c r="A46" s="4">
        <v>864</v>
      </c>
      <c r="B46" s="43" t="s">
        <v>39</v>
      </c>
      <c r="C46" s="77">
        <f t="shared" si="1"/>
        <v>24243905</v>
      </c>
      <c r="D46" s="61">
        <v>21667359</v>
      </c>
      <c r="E46" s="60"/>
      <c r="F46" s="62"/>
      <c r="G46" s="63">
        <f>67774+7183+86215+38163+27685+44060+63955+330+18981+1815+48332+75008</f>
        <v>479501</v>
      </c>
      <c r="H46" s="63"/>
      <c r="I46" s="63"/>
      <c r="J46" s="63"/>
      <c r="K46" s="63">
        <v>156085</v>
      </c>
      <c r="L46" s="63">
        <v>877</v>
      </c>
      <c r="M46" s="63">
        <v>76516</v>
      </c>
      <c r="N46" s="63"/>
      <c r="O46" s="63">
        <v>19036</v>
      </c>
      <c r="P46" s="63"/>
      <c r="Q46" s="63"/>
      <c r="R46" s="63">
        <v>1250</v>
      </c>
      <c r="S46" s="63">
        <v>1250</v>
      </c>
      <c r="T46" s="63"/>
      <c r="U46" s="63"/>
      <c r="V46" s="63"/>
      <c r="W46" s="63"/>
      <c r="X46" s="63">
        <v>150110</v>
      </c>
      <c r="Y46" s="63">
        <v>441596</v>
      </c>
      <c r="Z46" s="63"/>
      <c r="AA46" s="63"/>
      <c r="AB46" s="63">
        <v>302497</v>
      </c>
      <c r="AC46" s="63"/>
      <c r="AD46" s="63"/>
      <c r="AE46" s="63"/>
      <c r="AF46" s="63"/>
      <c r="AG46" s="63">
        <v>72149</v>
      </c>
      <c r="AH46" s="63">
        <v>253730</v>
      </c>
      <c r="AI46" s="63">
        <v>15516</v>
      </c>
      <c r="AJ46" s="61">
        <v>45169</v>
      </c>
      <c r="AK46" s="63"/>
      <c r="AL46" s="61">
        <v>176000</v>
      </c>
      <c r="AM46" s="63"/>
      <c r="AN46" s="61">
        <v>3351</v>
      </c>
      <c r="AO46" s="61"/>
      <c r="AP46" s="61"/>
      <c r="AQ46" s="61"/>
      <c r="AR46" s="61">
        <v>141690</v>
      </c>
      <c r="AS46" s="63"/>
      <c r="AT46" s="63">
        <v>162884</v>
      </c>
      <c r="AU46" s="63">
        <v>-93034</v>
      </c>
      <c r="AV46" s="63">
        <v>38000</v>
      </c>
      <c r="AW46" s="63">
        <v>100000</v>
      </c>
      <c r="AX46" s="63"/>
      <c r="AY46" s="63"/>
      <c r="AZ46" s="63"/>
      <c r="BA46" s="63"/>
      <c r="BB46" s="63"/>
      <c r="BC46" s="63"/>
      <c r="BD46" s="63"/>
      <c r="BE46" s="63"/>
      <c r="BF46" s="63"/>
      <c r="BG46" s="63">
        <v>8956</v>
      </c>
      <c r="BH46" s="63"/>
      <c r="BI46" s="64">
        <v>23417</v>
      </c>
      <c r="BJ46" s="65"/>
      <c r="BK46" s="63"/>
      <c r="BL46" s="101"/>
      <c r="BM46" s="101"/>
      <c r="BN46" s="94"/>
      <c r="BO46" s="94"/>
    </row>
    <row r="47" spans="1:67" s="3" customFormat="1" x14ac:dyDescent="0.25">
      <c r="A47" s="4">
        <v>866</v>
      </c>
      <c r="B47" s="43" t="s">
        <v>40</v>
      </c>
      <c r="C47" s="77">
        <f t="shared" si="1"/>
        <v>26126553.003800001</v>
      </c>
      <c r="D47" s="61">
        <v>22256764</v>
      </c>
      <c r="E47" s="60"/>
      <c r="F47" s="62"/>
      <c r="G47" s="63">
        <f>7568+9257+3729+3124+1650+1681+2160</f>
        <v>29169</v>
      </c>
      <c r="H47" s="63"/>
      <c r="I47" s="63"/>
      <c r="J47" s="63"/>
      <c r="K47" s="63">
        <v>1350087</v>
      </c>
      <c r="L47" s="63">
        <v>10181</v>
      </c>
      <c r="M47" s="63">
        <v>1806</v>
      </c>
      <c r="N47" s="63">
        <v>202345</v>
      </c>
      <c r="O47" s="63">
        <v>11942</v>
      </c>
      <c r="P47" s="63"/>
      <c r="Q47" s="63"/>
      <c r="R47" s="63"/>
      <c r="S47" s="63"/>
      <c r="T47" s="63"/>
      <c r="U47" s="63"/>
      <c r="V47" s="63"/>
      <c r="W47" s="63"/>
      <c r="X47" s="63">
        <v>365353</v>
      </c>
      <c r="Y47" s="63"/>
      <c r="Z47" s="63"/>
      <c r="AA47" s="63"/>
      <c r="AB47" s="63">
        <v>529649</v>
      </c>
      <c r="AC47" s="63"/>
      <c r="AD47" s="63"/>
      <c r="AE47" s="63"/>
      <c r="AF47" s="63">
        <v>65145</v>
      </c>
      <c r="AG47" s="63">
        <v>59624</v>
      </c>
      <c r="AH47" s="63">
        <v>209683</v>
      </c>
      <c r="AI47" s="63">
        <v>52659</v>
      </c>
      <c r="AJ47" s="61">
        <v>35361</v>
      </c>
      <c r="AK47" s="63"/>
      <c r="AL47" s="61">
        <v>157584</v>
      </c>
      <c r="AM47" s="63"/>
      <c r="AN47" s="61"/>
      <c r="AO47" s="61"/>
      <c r="AP47" s="61"/>
      <c r="AQ47" s="61"/>
      <c r="AR47" s="61"/>
      <c r="AS47" s="63"/>
      <c r="AT47" s="63">
        <v>1428</v>
      </c>
      <c r="AW47" s="63"/>
      <c r="AX47" s="63"/>
      <c r="AY47" s="63"/>
      <c r="AZ47" s="63">
        <v>77</v>
      </c>
      <c r="BA47" s="63"/>
      <c r="BB47" s="63">
        <v>194000</v>
      </c>
      <c r="BC47" s="63"/>
      <c r="BD47" s="63"/>
      <c r="BE47" s="63"/>
      <c r="BF47" s="63"/>
      <c r="BG47" s="63">
        <v>23726</v>
      </c>
      <c r="BH47" s="63"/>
      <c r="BI47" s="64">
        <v>23501</v>
      </c>
      <c r="BJ47" s="65"/>
      <c r="BK47" s="63"/>
      <c r="BL47" s="101">
        <v>404992.00380000001</v>
      </c>
      <c r="BM47" s="101"/>
      <c r="BN47" s="94">
        <v>141477</v>
      </c>
      <c r="BO47" s="94"/>
    </row>
    <row r="48" spans="1:67" s="3" customFormat="1" x14ac:dyDescent="0.25">
      <c r="A48" s="4">
        <v>868</v>
      </c>
      <c r="B48" s="43" t="s">
        <v>41</v>
      </c>
      <c r="C48" s="77">
        <f t="shared" si="1"/>
        <v>9473300</v>
      </c>
      <c r="D48" s="61">
        <v>7964580</v>
      </c>
      <c r="E48" s="60"/>
      <c r="F48" s="62"/>
      <c r="G48" s="63"/>
      <c r="H48" s="63"/>
      <c r="I48" s="63"/>
      <c r="J48" s="63"/>
      <c r="K48" s="63">
        <v>306318</v>
      </c>
      <c r="L48" s="63">
        <v>16077</v>
      </c>
      <c r="M48" s="63"/>
      <c r="N48" s="63">
        <v>1</v>
      </c>
      <c r="O48" s="63">
        <v>5388</v>
      </c>
      <c r="P48" s="63"/>
      <c r="Q48" s="63"/>
      <c r="R48" s="63">
        <v>1250</v>
      </c>
      <c r="S48" s="63">
        <v>1250</v>
      </c>
      <c r="T48" s="63"/>
      <c r="U48" s="63"/>
      <c r="V48" s="63"/>
      <c r="W48" s="63"/>
      <c r="X48" s="63">
        <v>75313</v>
      </c>
      <c r="Y48" s="63">
        <v>516488</v>
      </c>
      <c r="Z48" s="63"/>
      <c r="AA48" s="63"/>
      <c r="AB48" s="63">
        <v>59144</v>
      </c>
      <c r="AC48" s="63"/>
      <c r="AD48" s="63"/>
      <c r="AE48" s="63"/>
      <c r="AF48" s="63"/>
      <c r="AG48" s="63">
        <v>24829</v>
      </c>
      <c r="AH48" s="63">
        <v>87318</v>
      </c>
      <c r="AI48" s="63"/>
      <c r="AJ48" s="61"/>
      <c r="AK48" s="63"/>
      <c r="AL48" s="61"/>
      <c r="AM48" s="63">
        <v>256616</v>
      </c>
      <c r="AN48" s="61"/>
      <c r="AO48" s="61"/>
      <c r="AP48" s="61"/>
      <c r="AQ48" s="61"/>
      <c r="AR48" s="61"/>
      <c r="AS48" s="63"/>
      <c r="AT48" s="63">
        <v>68619</v>
      </c>
      <c r="AU48" s="63">
        <v>-40</v>
      </c>
      <c r="AV48" s="63"/>
      <c r="AW48" s="63"/>
      <c r="AX48" s="63"/>
      <c r="AY48" s="63"/>
      <c r="AZ48" s="63"/>
      <c r="BA48" s="63">
        <v>12904</v>
      </c>
      <c r="BB48" s="63"/>
      <c r="BC48" s="63"/>
      <c r="BD48" s="63"/>
      <c r="BE48" s="63"/>
      <c r="BF48" s="63"/>
      <c r="BG48" s="63">
        <v>7385</v>
      </c>
      <c r="BH48" s="63">
        <v>4</v>
      </c>
      <c r="BI48" s="64">
        <v>20913</v>
      </c>
      <c r="BJ48" s="65"/>
      <c r="BK48" s="63"/>
      <c r="BL48" s="101">
        <v>7430</v>
      </c>
      <c r="BM48" s="101"/>
      <c r="BN48" s="94">
        <v>41513</v>
      </c>
      <c r="BO48" s="94"/>
    </row>
    <row r="49" spans="1:67" s="3" customFormat="1" x14ac:dyDescent="0.25">
      <c r="A49" s="4">
        <v>870</v>
      </c>
      <c r="B49" s="43" t="s">
        <v>42</v>
      </c>
      <c r="C49" s="77">
        <f t="shared" si="1"/>
        <v>27936186</v>
      </c>
      <c r="D49" s="61">
        <v>25056427</v>
      </c>
      <c r="E49" s="60"/>
      <c r="F49" s="62"/>
      <c r="G49" s="63">
        <f>5280+23421</f>
        <v>28701</v>
      </c>
      <c r="H49" s="63"/>
      <c r="I49" s="63"/>
      <c r="J49" s="63"/>
      <c r="K49" s="63">
        <v>748877</v>
      </c>
      <c r="L49" s="63">
        <v>746</v>
      </c>
      <c r="M49" s="63">
        <v>82852</v>
      </c>
      <c r="N49" s="63">
        <v>164983</v>
      </c>
      <c r="O49" s="63">
        <v>21011</v>
      </c>
      <c r="P49" s="63"/>
      <c r="Q49" s="63"/>
      <c r="R49" s="63"/>
      <c r="S49" s="63"/>
      <c r="T49" s="63"/>
      <c r="U49" s="63"/>
      <c r="V49" s="63"/>
      <c r="W49" s="63"/>
      <c r="X49" s="63"/>
      <c r="Y49" s="63">
        <v>524300</v>
      </c>
      <c r="Z49" s="63"/>
      <c r="AA49" s="63"/>
      <c r="AB49" s="63">
        <v>272727</v>
      </c>
      <c r="AC49" s="63"/>
      <c r="AD49" s="63"/>
      <c r="AE49" s="63"/>
      <c r="AF49" s="63"/>
      <c r="AG49" s="63">
        <v>74614</v>
      </c>
      <c r="AH49" s="63">
        <v>262401</v>
      </c>
      <c r="AI49" s="63">
        <v>27764</v>
      </c>
      <c r="AJ49" s="61">
        <v>39275</v>
      </c>
      <c r="AK49" s="63"/>
      <c r="AL49" s="61">
        <v>188854</v>
      </c>
      <c r="AM49" s="63"/>
      <c r="AN49" s="61">
        <v>6000</v>
      </c>
      <c r="AO49" s="61"/>
      <c r="AP49" s="61"/>
      <c r="AQ49" s="61"/>
      <c r="AR49" s="61"/>
      <c r="AS49" s="63"/>
      <c r="AT49" s="63">
        <v>2527</v>
      </c>
      <c r="AU49" s="63">
        <v>-2527</v>
      </c>
      <c r="AV49" s="63"/>
      <c r="AW49" s="63"/>
      <c r="AX49" s="63"/>
      <c r="AY49" s="63"/>
      <c r="AZ49" s="63"/>
      <c r="BA49" s="63"/>
      <c r="BB49" s="63">
        <v>194000</v>
      </c>
      <c r="BC49" s="63"/>
      <c r="BD49" s="63"/>
      <c r="BE49" s="63"/>
      <c r="BF49" s="63"/>
      <c r="BG49" s="63">
        <v>33827</v>
      </c>
      <c r="BH49" s="63"/>
      <c r="BI49" s="64">
        <v>24096</v>
      </c>
      <c r="BJ49" s="65"/>
      <c r="BK49" s="63"/>
      <c r="BL49" s="101">
        <v>58164</v>
      </c>
      <c r="BM49" s="101"/>
      <c r="BN49" s="94">
        <v>126567</v>
      </c>
      <c r="BO49" s="94"/>
    </row>
    <row r="50" spans="1:67" s="3" customFormat="1" x14ac:dyDescent="0.25">
      <c r="A50" s="4">
        <v>872</v>
      </c>
      <c r="B50" s="43" t="s">
        <v>43</v>
      </c>
      <c r="C50" s="77">
        <f t="shared" si="1"/>
        <v>15966729</v>
      </c>
      <c r="D50" s="61">
        <v>14534360</v>
      </c>
      <c r="E50" s="60"/>
      <c r="F50" s="62"/>
      <c r="G50" s="63">
        <f>34298+4950+4125</f>
        <v>43373</v>
      </c>
      <c r="H50" s="63"/>
      <c r="I50" s="63"/>
      <c r="J50" s="63"/>
      <c r="K50" s="63">
        <v>213453</v>
      </c>
      <c r="L50" s="63">
        <v>8721</v>
      </c>
      <c r="M50" s="63"/>
      <c r="N50" s="63"/>
      <c r="O50" s="63">
        <v>9967</v>
      </c>
      <c r="P50" s="63"/>
      <c r="Q50" s="63"/>
      <c r="R50" s="63"/>
      <c r="S50" s="63"/>
      <c r="T50" s="63"/>
      <c r="U50" s="63"/>
      <c r="V50" s="63"/>
      <c r="W50" s="63"/>
      <c r="X50" s="63">
        <v>21883</v>
      </c>
      <c r="Y50" s="63">
        <v>20350</v>
      </c>
      <c r="Z50" s="63"/>
      <c r="AA50" s="63"/>
      <c r="AB50" s="63">
        <v>165194</v>
      </c>
      <c r="AC50" s="63"/>
      <c r="AD50" s="63"/>
      <c r="AE50" s="63"/>
      <c r="AF50" s="63"/>
      <c r="AG50" s="63">
        <v>24885</v>
      </c>
      <c r="AH50" s="63">
        <v>87514</v>
      </c>
      <c r="AI50" s="63"/>
      <c r="AJ50" s="61">
        <v>33432</v>
      </c>
      <c r="AK50" s="63"/>
      <c r="AL50" s="61">
        <v>170000</v>
      </c>
      <c r="AM50" s="63"/>
      <c r="AN50" s="61"/>
      <c r="AO50" s="61"/>
      <c r="AP50" s="61"/>
      <c r="AQ50" s="61"/>
      <c r="AR50" s="61"/>
      <c r="AS50" s="63"/>
      <c r="AT50" s="63">
        <v>346525</v>
      </c>
      <c r="AU50" s="63">
        <v>-38253</v>
      </c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>
        <v>7237</v>
      </c>
      <c r="BH50" s="63"/>
      <c r="BI50" s="64">
        <v>22009</v>
      </c>
      <c r="BJ50" s="65"/>
      <c r="BK50" s="63"/>
      <c r="BL50" s="101">
        <v>202308</v>
      </c>
      <c r="BM50" s="101"/>
      <c r="BN50" s="94">
        <v>93771</v>
      </c>
      <c r="BO50" s="94"/>
    </row>
    <row r="51" spans="1:67" s="3" customFormat="1" x14ac:dyDescent="0.25">
      <c r="A51" s="4">
        <v>874</v>
      </c>
      <c r="B51" s="43" t="s">
        <v>44</v>
      </c>
      <c r="C51" s="77">
        <f t="shared" si="1"/>
        <v>59843290</v>
      </c>
      <c r="D51" s="61">
        <v>55026313</v>
      </c>
      <c r="E51" s="60"/>
      <c r="F51" s="62"/>
      <c r="G51" s="63">
        <f>58954-5960+18375+7920+13244+7730-4554+11043+12487+1312</f>
        <v>120551</v>
      </c>
      <c r="H51" s="63"/>
      <c r="I51" s="63"/>
      <c r="J51" s="63"/>
      <c r="K51" s="63">
        <v>1599843</v>
      </c>
      <c r="L51" s="63">
        <v>1720</v>
      </c>
      <c r="M51" s="63">
        <v>124165</v>
      </c>
      <c r="N51" s="63">
        <v>457326</v>
      </c>
      <c r="O51" s="63">
        <v>31697</v>
      </c>
      <c r="P51" s="63"/>
      <c r="Q51" s="63"/>
      <c r="R51" s="63"/>
      <c r="S51" s="63"/>
      <c r="T51" s="63"/>
      <c r="U51" s="63"/>
      <c r="V51" s="63"/>
      <c r="W51" s="63"/>
      <c r="X51" s="63">
        <v>545485</v>
      </c>
      <c r="Y51" s="63">
        <v>523805</v>
      </c>
      <c r="Z51" s="63"/>
      <c r="AA51" s="63"/>
      <c r="AB51" s="63">
        <v>154997</v>
      </c>
      <c r="AC51" s="63"/>
      <c r="AD51" s="63">
        <v>29854</v>
      </c>
      <c r="AE51" s="63"/>
      <c r="AF51" s="63"/>
      <c r="AG51" s="63">
        <v>114205</v>
      </c>
      <c r="AH51" s="63">
        <v>401632</v>
      </c>
      <c r="AI51" s="63">
        <v>6972</v>
      </c>
      <c r="AJ51" s="61"/>
      <c r="AK51" s="63"/>
      <c r="AL51" s="61">
        <v>182458</v>
      </c>
      <c r="AM51" s="63"/>
      <c r="AN51" s="61">
        <v>16000</v>
      </c>
      <c r="AO51" s="61"/>
      <c r="AP51" s="61"/>
      <c r="AQ51" s="61"/>
      <c r="AR51" s="61"/>
      <c r="AS51" s="63"/>
      <c r="AT51" s="63">
        <v>61976</v>
      </c>
      <c r="AU51" s="63">
        <v>-31927</v>
      </c>
      <c r="AV51" s="63">
        <v>24875</v>
      </c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>
        <v>28677</v>
      </c>
      <c r="BH51" s="63"/>
      <c r="BI51" s="64">
        <v>28256</v>
      </c>
      <c r="BJ51" s="65"/>
      <c r="BK51" s="63"/>
      <c r="BL51" s="101">
        <v>258225</v>
      </c>
      <c r="BM51" s="101"/>
      <c r="BN51" s="94">
        <v>136185</v>
      </c>
      <c r="BO51" s="94"/>
    </row>
    <row r="52" spans="1:67" s="3" customFormat="1" x14ac:dyDescent="0.25">
      <c r="A52" s="4">
        <v>876</v>
      </c>
      <c r="B52" s="43" t="s">
        <v>45</v>
      </c>
      <c r="C52" s="77">
        <f t="shared" si="1"/>
        <v>20183374</v>
      </c>
      <c r="D52" s="61">
        <v>18117463</v>
      </c>
      <c r="E52" s="60"/>
      <c r="F52" s="62"/>
      <c r="G52" s="63"/>
      <c r="H52" s="63"/>
      <c r="I52" s="63"/>
      <c r="J52" s="63"/>
      <c r="K52" s="63">
        <v>631460</v>
      </c>
      <c r="L52" s="63">
        <v>28664</v>
      </c>
      <c r="M52" s="63"/>
      <c r="N52" s="63">
        <v>1</v>
      </c>
      <c r="O52" s="63">
        <v>15759</v>
      </c>
      <c r="P52" s="63"/>
      <c r="Q52" s="63"/>
      <c r="R52" s="63"/>
      <c r="S52" s="63"/>
      <c r="T52" s="63"/>
      <c r="U52" s="63"/>
      <c r="V52" s="63"/>
      <c r="W52" s="63"/>
      <c r="X52" s="63">
        <v>70944</v>
      </c>
      <c r="Y52" s="63">
        <v>21453</v>
      </c>
      <c r="Z52" s="63"/>
      <c r="AA52" s="63"/>
      <c r="AB52" s="63">
        <v>277454</v>
      </c>
      <c r="AC52" s="63"/>
      <c r="AD52" s="63"/>
      <c r="AE52" s="63"/>
      <c r="AF52" s="63"/>
      <c r="AG52" s="63">
        <v>92121</v>
      </c>
      <c r="AH52" s="63">
        <v>323967</v>
      </c>
      <c r="AI52" s="63"/>
      <c r="AJ52" s="61"/>
      <c r="AK52" s="63"/>
      <c r="AL52" s="61">
        <v>172230</v>
      </c>
      <c r="AM52" s="63"/>
      <c r="AN52" s="61"/>
      <c r="AO52" s="61"/>
      <c r="AP52" s="61"/>
      <c r="AQ52" s="61"/>
      <c r="AR52" s="61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>
        <v>13993</v>
      </c>
      <c r="BH52" s="63"/>
      <c r="BI52" s="64">
        <v>22676</v>
      </c>
      <c r="BJ52" s="65"/>
      <c r="BK52" s="63"/>
      <c r="BL52" s="101">
        <v>291407</v>
      </c>
      <c r="BM52" s="101"/>
      <c r="BN52" s="94">
        <v>103782</v>
      </c>
      <c r="BO52" s="94"/>
    </row>
    <row r="53" spans="1:67" s="3" customFormat="1" x14ac:dyDescent="0.25">
      <c r="A53" s="4">
        <v>878</v>
      </c>
      <c r="B53" s="43" t="s">
        <v>46</v>
      </c>
      <c r="C53" s="77">
        <f t="shared" si="1"/>
        <v>32440667</v>
      </c>
      <c r="D53" s="61">
        <v>29834665</v>
      </c>
      <c r="E53" s="60"/>
      <c r="F53" s="62"/>
      <c r="G53" s="63">
        <f>6303+3755+4472+2244+14988-165</f>
        <v>31597</v>
      </c>
      <c r="H53" s="63"/>
      <c r="I53" s="63"/>
      <c r="J53" s="63"/>
      <c r="K53" s="63">
        <v>354664</v>
      </c>
      <c r="L53" s="63">
        <v>3885</v>
      </c>
      <c r="M53" s="63">
        <v>855</v>
      </c>
      <c r="N53" s="63">
        <v>320148</v>
      </c>
      <c r="O53" s="63">
        <v>18677</v>
      </c>
      <c r="P53" s="63"/>
      <c r="Q53" s="63"/>
      <c r="R53" s="63"/>
      <c r="S53" s="63"/>
      <c r="T53" s="63"/>
      <c r="U53" s="63"/>
      <c r="V53" s="63"/>
      <c r="W53" s="63"/>
      <c r="X53" s="63">
        <v>212350</v>
      </c>
      <c r="Y53" s="63">
        <v>263870</v>
      </c>
      <c r="Z53" s="63"/>
      <c r="AA53" s="63"/>
      <c r="AB53" s="63">
        <v>394032</v>
      </c>
      <c r="AC53" s="63"/>
      <c r="AD53" s="63"/>
      <c r="AE53" s="63"/>
      <c r="AF53" s="63">
        <v>4885</v>
      </c>
      <c r="AG53" s="63">
        <v>46844</v>
      </c>
      <c r="AH53" s="63">
        <v>164740</v>
      </c>
      <c r="AI53" s="63">
        <v>11155</v>
      </c>
      <c r="AJ53" s="61">
        <v>38249</v>
      </c>
      <c r="AK53" s="63"/>
      <c r="AL53" s="61">
        <v>80920</v>
      </c>
      <c r="AM53" s="63"/>
      <c r="AN53" s="61">
        <v>6000</v>
      </c>
      <c r="AO53" s="61"/>
      <c r="AP53" s="61"/>
      <c r="AQ53" s="61"/>
      <c r="AR53" s="61"/>
      <c r="AS53" s="63"/>
      <c r="AT53" s="63">
        <v>13757</v>
      </c>
      <c r="AU53" s="63"/>
      <c r="AV53" s="63"/>
      <c r="AW53" s="63"/>
      <c r="AX53" s="63"/>
      <c r="AY53" s="63"/>
      <c r="AZ53" s="63">
        <v>58205</v>
      </c>
      <c r="BA53" s="63">
        <v>802</v>
      </c>
      <c r="BB53" s="63">
        <v>194000</v>
      </c>
      <c r="BC53" s="63"/>
      <c r="BD53" s="63"/>
      <c r="BE53" s="63"/>
      <c r="BF53" s="63"/>
      <c r="BG53" s="63">
        <v>17164</v>
      </c>
      <c r="BH53" s="63">
        <v>2</v>
      </c>
      <c r="BI53" s="64">
        <v>24682</v>
      </c>
      <c r="BJ53" s="65"/>
      <c r="BK53" s="63"/>
      <c r="BL53" s="101">
        <v>216000</v>
      </c>
      <c r="BM53" s="101"/>
      <c r="BN53" s="94">
        <v>128519</v>
      </c>
      <c r="BO53" s="94"/>
    </row>
    <row r="54" spans="1:67" s="3" customFormat="1" x14ac:dyDescent="0.25">
      <c r="A54" s="4">
        <v>800</v>
      </c>
      <c r="B54" s="43" t="s">
        <v>47</v>
      </c>
      <c r="C54" s="77">
        <f t="shared" si="1"/>
        <v>31872522</v>
      </c>
      <c r="D54" s="61">
        <v>28263652</v>
      </c>
      <c r="E54" s="60"/>
      <c r="F54" s="62"/>
      <c r="G54" s="63">
        <f>83957+82856+12052+9763+94142+74751</f>
        <v>357521</v>
      </c>
      <c r="H54" s="63"/>
      <c r="I54" s="63"/>
      <c r="J54" s="63"/>
      <c r="K54" s="63">
        <v>166442</v>
      </c>
      <c r="L54" s="63">
        <v>2</v>
      </c>
      <c r="M54" s="63">
        <v>136042</v>
      </c>
      <c r="N54" s="63"/>
      <c r="O54" s="63">
        <v>9922</v>
      </c>
      <c r="P54" s="63"/>
      <c r="Q54" s="63"/>
      <c r="R54" s="63">
        <v>1250</v>
      </c>
      <c r="S54" s="63">
        <v>1250</v>
      </c>
      <c r="T54" s="63"/>
      <c r="U54" s="63"/>
      <c r="V54" s="63"/>
      <c r="W54" s="63"/>
      <c r="X54" s="63">
        <v>139104</v>
      </c>
      <c r="Y54" s="63">
        <v>641466</v>
      </c>
      <c r="Z54" s="63"/>
      <c r="AA54" s="63"/>
      <c r="AB54" s="63">
        <v>703408</v>
      </c>
      <c r="AC54" s="63"/>
      <c r="AD54" s="63"/>
      <c r="AE54" s="63"/>
      <c r="AF54" s="63"/>
      <c r="AG54" s="63">
        <v>94878</v>
      </c>
      <c r="AH54" s="63">
        <v>333664</v>
      </c>
      <c r="AI54" s="63">
        <v>32456</v>
      </c>
      <c r="AJ54" s="61">
        <v>59534</v>
      </c>
      <c r="AK54" s="63"/>
      <c r="AL54" s="61">
        <v>174323</v>
      </c>
      <c r="AM54" s="63"/>
      <c r="AN54" s="61">
        <v>8250</v>
      </c>
      <c r="AO54" s="61">
        <v>-2000</v>
      </c>
      <c r="AP54" s="61"/>
      <c r="AQ54" s="61"/>
      <c r="AR54" s="61"/>
      <c r="AS54" s="63"/>
      <c r="AT54" s="63"/>
      <c r="AU54" s="63"/>
      <c r="AV54" s="63"/>
      <c r="AW54" s="63"/>
      <c r="AX54" s="63"/>
      <c r="AY54" s="63"/>
      <c r="AZ54" s="63"/>
      <c r="BA54" s="63"/>
      <c r="BB54" s="63">
        <v>194000</v>
      </c>
      <c r="BC54" s="63"/>
      <c r="BD54" s="63"/>
      <c r="BE54" s="63"/>
      <c r="BF54" s="63"/>
      <c r="BG54" s="63">
        <v>17726</v>
      </c>
      <c r="BH54" s="63"/>
      <c r="BI54" s="64">
        <v>24056</v>
      </c>
      <c r="BJ54" s="65"/>
      <c r="BK54" s="63"/>
      <c r="BL54" s="101">
        <v>395681</v>
      </c>
      <c r="BM54" s="101"/>
      <c r="BN54" s="94">
        <v>119895</v>
      </c>
      <c r="BO54" s="94"/>
    </row>
    <row r="55" spans="1:67" s="3" customFormat="1" x14ac:dyDescent="0.25">
      <c r="A55" s="4">
        <v>880</v>
      </c>
      <c r="B55" s="43" t="s">
        <v>48</v>
      </c>
      <c r="C55" s="77">
        <f t="shared" si="1"/>
        <v>17889727</v>
      </c>
      <c r="D55" s="61">
        <v>15826176</v>
      </c>
      <c r="E55" s="60"/>
      <c r="F55" s="62"/>
      <c r="G55" s="63">
        <f>4258+8960</f>
        <v>13218</v>
      </c>
      <c r="H55" s="63"/>
      <c r="I55" s="63"/>
      <c r="J55" s="63"/>
      <c r="K55" s="63">
        <v>141378</v>
      </c>
      <c r="L55" s="63">
        <v>4634</v>
      </c>
      <c r="M55" s="63">
        <v>73746</v>
      </c>
      <c r="N55" s="63">
        <v>29</v>
      </c>
      <c r="O55" s="63">
        <v>11853</v>
      </c>
      <c r="P55" s="63"/>
      <c r="Q55" s="63"/>
      <c r="R55" s="63"/>
      <c r="S55" s="63"/>
      <c r="T55" s="63"/>
      <c r="U55" s="63"/>
      <c r="V55" s="63">
        <v>40000</v>
      </c>
      <c r="W55" s="63"/>
      <c r="X55" s="63">
        <v>314394</v>
      </c>
      <c r="Y55" s="63">
        <v>524300</v>
      </c>
      <c r="Z55" s="63"/>
      <c r="AA55" s="63"/>
      <c r="AB55" s="63"/>
      <c r="AC55" s="63"/>
      <c r="AD55" s="63"/>
      <c r="AE55" s="63"/>
      <c r="AF55" s="63"/>
      <c r="AG55" s="63">
        <v>65236</v>
      </c>
      <c r="AH55" s="63">
        <v>229418</v>
      </c>
      <c r="AI55" s="63">
        <v>62359</v>
      </c>
      <c r="AJ55" s="61"/>
      <c r="AK55" s="63"/>
      <c r="AL55" s="61">
        <v>190000</v>
      </c>
      <c r="AM55" s="63"/>
      <c r="AN55" s="61">
        <v>21285</v>
      </c>
      <c r="AO55" s="61"/>
      <c r="AP55" s="61"/>
      <c r="AQ55" s="61"/>
      <c r="AR55" s="61"/>
      <c r="AS55" s="63"/>
      <c r="AT55" s="63"/>
      <c r="AU55" s="63"/>
      <c r="AV55" s="63">
        <v>19000</v>
      </c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>
        <v>9496</v>
      </c>
      <c r="BH55" s="63"/>
      <c r="BI55" s="64">
        <v>22360</v>
      </c>
      <c r="BJ55" s="65"/>
      <c r="BK55" s="63"/>
      <c r="BL55" s="101">
        <v>215470</v>
      </c>
      <c r="BM55" s="101"/>
      <c r="BN55" s="94">
        <v>105375</v>
      </c>
      <c r="BO55" s="94"/>
    </row>
    <row r="56" spans="1:67" s="3" customFormat="1" x14ac:dyDescent="0.25">
      <c r="A56" s="4">
        <v>882</v>
      </c>
      <c r="B56" s="43" t="s">
        <v>49</v>
      </c>
      <c r="C56" s="77">
        <f t="shared" si="1"/>
        <v>22866813</v>
      </c>
      <c r="D56" s="61">
        <v>20151376</v>
      </c>
      <c r="E56" s="60"/>
      <c r="F56" s="62"/>
      <c r="G56" s="63">
        <f>5280+675+12320+142+1978</f>
        <v>20395</v>
      </c>
      <c r="H56" s="63"/>
      <c r="I56" s="63"/>
      <c r="J56" s="63"/>
      <c r="K56" s="63">
        <v>446202</v>
      </c>
      <c r="L56" s="63">
        <v>3075</v>
      </c>
      <c r="M56" s="63">
        <v>24249</v>
      </c>
      <c r="N56" s="63">
        <v>146235</v>
      </c>
      <c r="O56" s="63">
        <v>14995</v>
      </c>
      <c r="P56" s="63"/>
      <c r="Q56" s="63"/>
      <c r="R56" s="63">
        <v>1250</v>
      </c>
      <c r="S56" s="63">
        <v>1250</v>
      </c>
      <c r="T56" s="63"/>
      <c r="U56" s="63"/>
      <c r="V56" s="63"/>
      <c r="W56" s="63"/>
      <c r="X56" s="63"/>
      <c r="Y56" s="63">
        <v>215753</v>
      </c>
      <c r="Z56" s="63"/>
      <c r="AA56" s="63"/>
      <c r="AB56" s="63">
        <v>514681</v>
      </c>
      <c r="AC56" s="63"/>
      <c r="AD56" s="63"/>
      <c r="AE56" s="63"/>
      <c r="AF56" s="63"/>
      <c r="AG56" s="63">
        <v>31495</v>
      </c>
      <c r="AH56" s="63">
        <v>110762</v>
      </c>
      <c r="AI56" s="63">
        <v>8865</v>
      </c>
      <c r="AJ56" s="61">
        <v>33794</v>
      </c>
      <c r="AK56" s="63"/>
      <c r="AL56" s="61">
        <v>152992</v>
      </c>
      <c r="AM56" s="63">
        <v>7</v>
      </c>
      <c r="AN56" s="61"/>
      <c r="AO56" s="61"/>
      <c r="AP56" s="61"/>
      <c r="AQ56" s="61"/>
      <c r="AR56" s="61"/>
      <c r="AS56" s="63"/>
      <c r="AT56" s="63">
        <v>85630</v>
      </c>
      <c r="AU56" s="63">
        <v>-10615</v>
      </c>
      <c r="AV56" s="63"/>
      <c r="AW56" s="63"/>
      <c r="AX56" s="63"/>
      <c r="AY56" s="63"/>
      <c r="AZ56" s="63"/>
      <c r="BA56" s="63"/>
      <c r="BB56" s="63"/>
      <c r="BC56" s="63"/>
      <c r="BD56" s="63">
        <v>84029</v>
      </c>
      <c r="BE56" s="63">
        <v>27508</v>
      </c>
      <c r="BF56" s="63">
        <v>574424</v>
      </c>
      <c r="BG56" s="63">
        <v>13524</v>
      </c>
      <c r="BH56" s="63"/>
      <c r="BI56" s="64">
        <v>23056</v>
      </c>
      <c r="BJ56" s="65"/>
      <c r="BK56" s="63"/>
      <c r="BL56" s="101">
        <v>152725</v>
      </c>
      <c r="BM56" s="101"/>
      <c r="BN56" s="94">
        <v>39156</v>
      </c>
      <c r="BO56" s="94"/>
    </row>
    <row r="57" spans="1:67" s="3" customFormat="1" x14ac:dyDescent="0.25">
      <c r="A57" s="4">
        <v>883</v>
      </c>
      <c r="B57" s="43" t="s">
        <v>50</v>
      </c>
      <c r="C57" s="77">
        <f t="shared" si="1"/>
        <v>22409271</v>
      </c>
      <c r="D57" s="61">
        <v>21206796</v>
      </c>
      <c r="E57" s="60"/>
      <c r="F57" s="62"/>
      <c r="G57" s="63"/>
      <c r="H57" s="63"/>
      <c r="I57" s="63"/>
      <c r="J57" s="63"/>
      <c r="K57" s="63">
        <v>421810</v>
      </c>
      <c r="L57" s="63"/>
      <c r="M57" s="63"/>
      <c r="N57" s="63"/>
      <c r="O57" s="63">
        <v>19305</v>
      </c>
      <c r="P57" s="63"/>
      <c r="Q57" s="63"/>
      <c r="R57" s="63"/>
      <c r="S57" s="63"/>
      <c r="T57" s="63"/>
      <c r="U57" s="63"/>
      <c r="V57" s="63"/>
      <c r="W57" s="63"/>
      <c r="X57" s="63"/>
      <c r="Y57" s="63">
        <v>116532</v>
      </c>
      <c r="Z57" s="63"/>
      <c r="AA57" s="63"/>
      <c r="AB57" s="63"/>
      <c r="AC57" s="63"/>
      <c r="AD57" s="63"/>
      <c r="AE57" s="63"/>
      <c r="AF57" s="63"/>
      <c r="AG57" s="63">
        <v>48799</v>
      </c>
      <c r="AH57" s="63">
        <v>171613</v>
      </c>
      <c r="AI57" s="63">
        <v>21488</v>
      </c>
      <c r="AJ57" s="61"/>
      <c r="AK57" s="63"/>
      <c r="AL57" s="61"/>
      <c r="AM57" s="63"/>
      <c r="AN57" s="61">
        <v>5435</v>
      </c>
      <c r="AO57" s="61"/>
      <c r="AP57" s="61"/>
      <c r="AQ57" s="61"/>
      <c r="AR57" s="61"/>
      <c r="AS57" s="63"/>
      <c r="AT57" s="63">
        <v>51079</v>
      </c>
      <c r="AU57" s="63">
        <v>-46868</v>
      </c>
      <c r="AV57" s="63"/>
      <c r="AW57" s="63"/>
      <c r="AX57" s="63"/>
      <c r="AY57" s="63"/>
      <c r="AZ57" s="63"/>
      <c r="BA57" s="63"/>
      <c r="BB57" s="63">
        <v>194000</v>
      </c>
      <c r="BC57" s="63"/>
      <c r="BD57" s="63"/>
      <c r="BE57" s="63"/>
      <c r="BF57" s="63"/>
      <c r="BG57" s="63">
        <v>16892</v>
      </c>
      <c r="BH57" s="63"/>
      <c r="BI57" s="64">
        <v>23174</v>
      </c>
      <c r="BJ57" s="65"/>
      <c r="BK57" s="63"/>
      <c r="BL57" s="101">
        <v>96113</v>
      </c>
      <c r="BM57" s="101"/>
      <c r="BN57" s="94">
        <v>63103</v>
      </c>
      <c r="BO57" s="94"/>
    </row>
    <row r="58" spans="1:67" s="3" customFormat="1" x14ac:dyDescent="0.25">
      <c r="A58" s="4">
        <v>884</v>
      </c>
      <c r="B58" s="43" t="s">
        <v>51</v>
      </c>
      <c r="C58" s="77">
        <f t="shared" si="1"/>
        <v>26616135</v>
      </c>
      <c r="D58" s="61">
        <v>23281089</v>
      </c>
      <c r="E58" s="60"/>
      <c r="F58" s="62"/>
      <c r="G58" s="63">
        <f>5182+4290+3881+2086</f>
        <v>15439</v>
      </c>
      <c r="H58" s="63"/>
      <c r="I58" s="63"/>
      <c r="J58" s="63"/>
      <c r="K58" s="63">
        <v>158981</v>
      </c>
      <c r="L58" s="63">
        <v>18496</v>
      </c>
      <c r="M58" s="63">
        <v>57948</v>
      </c>
      <c r="N58" s="63">
        <v>459</v>
      </c>
      <c r="O58" s="63">
        <v>19081</v>
      </c>
      <c r="P58" s="63"/>
      <c r="Q58" s="63"/>
      <c r="R58" s="63">
        <v>1250</v>
      </c>
      <c r="S58" s="63">
        <v>1250</v>
      </c>
      <c r="T58" s="63"/>
      <c r="U58" s="63"/>
      <c r="V58" s="63"/>
      <c r="W58" s="63">
        <v>295000</v>
      </c>
      <c r="X58" s="63">
        <v>400000</v>
      </c>
      <c r="Y58" s="63">
        <v>5269</v>
      </c>
      <c r="Z58" s="63"/>
      <c r="AA58" s="63"/>
      <c r="AB58" s="63">
        <v>127533</v>
      </c>
      <c r="AC58" s="63"/>
      <c r="AD58" s="63">
        <v>34166</v>
      </c>
      <c r="AE58" s="63"/>
      <c r="AF58" s="63"/>
      <c r="AG58" s="63">
        <v>52789</v>
      </c>
      <c r="AH58" s="63">
        <v>185647</v>
      </c>
      <c r="AI58" s="63">
        <v>15627</v>
      </c>
      <c r="AJ58" s="61"/>
      <c r="AK58" s="63"/>
      <c r="AL58" s="61"/>
      <c r="AM58" s="63">
        <v>1131275</v>
      </c>
      <c r="AN58" s="61"/>
      <c r="AO58" s="61"/>
      <c r="AP58" s="61"/>
      <c r="AQ58" s="61"/>
      <c r="AR58" s="61"/>
      <c r="AS58" s="63"/>
      <c r="AT58" s="63">
        <v>202918</v>
      </c>
      <c r="AU58" s="63"/>
      <c r="AV58" s="63">
        <v>48000</v>
      </c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>
        <v>12422</v>
      </c>
      <c r="BH58" s="63"/>
      <c r="BI58" s="64">
        <v>23490</v>
      </c>
      <c r="BJ58" s="65"/>
      <c r="BK58" s="63"/>
      <c r="BL58" s="101">
        <v>412411</v>
      </c>
      <c r="BM58" s="101"/>
      <c r="BN58" s="94">
        <v>115595</v>
      </c>
      <c r="BO58" s="94"/>
    </row>
    <row r="59" spans="1:67" s="3" customFormat="1" x14ac:dyDescent="0.25">
      <c r="A59" s="4">
        <v>888</v>
      </c>
      <c r="B59" s="43" t="s">
        <v>52</v>
      </c>
      <c r="C59" s="77">
        <f t="shared" si="1"/>
        <v>14209891</v>
      </c>
      <c r="D59" s="61">
        <v>11241953</v>
      </c>
      <c r="E59" s="60"/>
      <c r="F59" s="62"/>
      <c r="G59" s="63"/>
      <c r="H59" s="63"/>
      <c r="I59" s="63"/>
      <c r="J59" s="63"/>
      <c r="K59" s="63">
        <v>1398394</v>
      </c>
      <c r="L59" s="63">
        <v>9094</v>
      </c>
      <c r="M59" s="63"/>
      <c r="N59" s="63"/>
      <c r="O59" s="63">
        <v>7228</v>
      </c>
      <c r="P59" s="63"/>
      <c r="Q59" s="63"/>
      <c r="R59" s="63">
        <v>1250</v>
      </c>
      <c r="S59" s="63">
        <v>1250</v>
      </c>
      <c r="T59" s="63"/>
      <c r="U59" s="63"/>
      <c r="V59" s="63"/>
      <c r="W59" s="63"/>
      <c r="X59" s="63">
        <v>319142</v>
      </c>
      <c r="Y59" s="63">
        <v>401217</v>
      </c>
      <c r="Z59" s="63"/>
      <c r="AA59" s="63"/>
      <c r="AB59" s="63">
        <v>350825</v>
      </c>
      <c r="AC59" s="63"/>
      <c r="AD59" s="63"/>
      <c r="AE59" s="63"/>
      <c r="AF59" s="63"/>
      <c r="AG59" s="63">
        <v>27622</v>
      </c>
      <c r="AH59" s="63">
        <v>97140</v>
      </c>
      <c r="AI59" s="63">
        <v>6575</v>
      </c>
      <c r="AJ59" s="61">
        <v>34522</v>
      </c>
      <c r="AK59" s="63"/>
      <c r="AL59" s="61">
        <v>123554</v>
      </c>
      <c r="AM59" s="63"/>
      <c r="AN59" s="61"/>
      <c r="AO59" s="61"/>
      <c r="AP59" s="61"/>
      <c r="AQ59" s="61"/>
      <c r="AR59" s="61"/>
      <c r="AS59" s="63"/>
      <c r="AT59" s="63">
        <v>1049</v>
      </c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>
        <v>11634</v>
      </c>
      <c r="BF59" s="63">
        <v>17929</v>
      </c>
      <c r="BG59" s="63">
        <v>5246</v>
      </c>
      <c r="BH59" s="63"/>
      <c r="BI59" s="64">
        <v>21409</v>
      </c>
      <c r="BJ59" s="65"/>
      <c r="BK59" s="63"/>
      <c r="BL59" s="101">
        <v>132858</v>
      </c>
      <c r="BM59" s="101"/>
      <c r="BN59" s="94"/>
      <c r="BO59" s="94"/>
    </row>
    <row r="60" spans="1:67" s="3" customFormat="1" x14ac:dyDescent="0.25">
      <c r="A60" s="4">
        <v>889</v>
      </c>
      <c r="B60" s="43" t="s">
        <v>53</v>
      </c>
      <c r="C60" s="77">
        <f t="shared" si="1"/>
        <v>25670475</v>
      </c>
      <c r="D60" s="61">
        <v>22984220</v>
      </c>
      <c r="E60" s="60"/>
      <c r="F60" s="62"/>
      <c r="G60" s="63">
        <f>825+7656</f>
        <v>8481</v>
      </c>
      <c r="H60" s="63"/>
      <c r="I60" s="63"/>
      <c r="J60" s="63"/>
      <c r="K60" s="63">
        <v>743041</v>
      </c>
      <c r="L60" s="63">
        <v>25244</v>
      </c>
      <c r="M60" s="63">
        <v>11891</v>
      </c>
      <c r="N60" s="63">
        <v>3</v>
      </c>
      <c r="O60" s="63">
        <v>17914</v>
      </c>
      <c r="P60" s="63"/>
      <c r="Q60" s="63"/>
      <c r="R60" s="63"/>
      <c r="S60" s="63"/>
      <c r="T60" s="63"/>
      <c r="U60" s="63">
        <v>10000</v>
      </c>
      <c r="V60" s="63"/>
      <c r="W60" s="63"/>
      <c r="X60" s="63">
        <v>400000</v>
      </c>
      <c r="Y60" s="63">
        <v>455924</v>
      </c>
      <c r="Z60" s="63"/>
      <c r="AA60" s="63"/>
      <c r="AB60" s="63"/>
      <c r="AC60" s="63"/>
      <c r="AD60" s="63"/>
      <c r="AE60" s="63"/>
      <c r="AF60" s="63"/>
      <c r="AG60" s="63">
        <v>25099</v>
      </c>
      <c r="AH60" s="63">
        <v>88267</v>
      </c>
      <c r="AI60" s="63">
        <v>17310</v>
      </c>
      <c r="AJ60" s="61">
        <v>33598</v>
      </c>
      <c r="AK60" s="63"/>
      <c r="AL60" s="61"/>
      <c r="AM60" s="63"/>
      <c r="AN60" s="61"/>
      <c r="AO60" s="61"/>
      <c r="AP60" s="61"/>
      <c r="AQ60" s="61"/>
      <c r="AR60" s="61"/>
      <c r="AS60" s="63"/>
      <c r="AT60" s="63">
        <v>43571</v>
      </c>
      <c r="AU60" s="63"/>
      <c r="AV60" s="63"/>
      <c r="AW60" s="63"/>
      <c r="AX60" s="63">
        <v>510064</v>
      </c>
      <c r="AY60" s="63"/>
      <c r="AZ60" s="63"/>
      <c r="BA60" s="63"/>
      <c r="BB60" s="63"/>
      <c r="BC60" s="63"/>
      <c r="BD60" s="63"/>
      <c r="BE60" s="63"/>
      <c r="BF60" s="63"/>
      <c r="BG60" s="63">
        <v>12080</v>
      </c>
      <c r="BH60" s="63"/>
      <c r="BI60" s="64">
        <v>23364</v>
      </c>
      <c r="BJ60" s="65"/>
      <c r="BK60" s="63"/>
      <c r="BL60" s="101">
        <v>186186</v>
      </c>
      <c r="BM60" s="101"/>
      <c r="BN60" s="94">
        <v>74218</v>
      </c>
      <c r="BO60" s="94"/>
    </row>
    <row r="61" spans="1:67" s="3" customFormat="1" x14ac:dyDescent="0.25">
      <c r="A61" s="4">
        <v>890</v>
      </c>
      <c r="B61" s="43" t="s">
        <v>54</v>
      </c>
      <c r="C61" s="77">
        <f t="shared" si="1"/>
        <v>181172086</v>
      </c>
      <c r="D61" s="61">
        <v>169372489</v>
      </c>
      <c r="E61" s="60"/>
      <c r="F61" s="62"/>
      <c r="G61" s="63">
        <f>184319+56198+99114+51444+59270+14526+134519+2082+63941+131108+4917+16189</f>
        <v>817627</v>
      </c>
      <c r="H61" s="63"/>
      <c r="I61" s="63"/>
      <c r="J61" s="63"/>
      <c r="K61" s="63">
        <v>1077402</v>
      </c>
      <c r="L61" s="63">
        <v>134699</v>
      </c>
      <c r="M61" s="63">
        <v>29557</v>
      </c>
      <c r="N61" s="63">
        <v>6</v>
      </c>
      <c r="O61" s="63">
        <v>98682</v>
      </c>
      <c r="P61" s="63"/>
      <c r="Q61" s="63"/>
      <c r="R61" s="63"/>
      <c r="S61" s="63"/>
      <c r="T61" s="63"/>
      <c r="U61" s="63">
        <v>10000</v>
      </c>
      <c r="V61" s="63"/>
      <c r="W61" s="63">
        <v>210000</v>
      </c>
      <c r="X61" s="63">
        <v>392812</v>
      </c>
      <c r="Y61" s="63">
        <v>540639</v>
      </c>
      <c r="Z61" s="63"/>
      <c r="AA61" s="63"/>
      <c r="AB61" s="63"/>
      <c r="AC61" s="63"/>
      <c r="AD61" s="63"/>
      <c r="AE61" s="63"/>
      <c r="AF61" s="63"/>
      <c r="AG61" s="63">
        <v>423383</v>
      </c>
      <c r="AH61" s="63">
        <v>1488935</v>
      </c>
      <c r="AI61" s="63">
        <v>43405</v>
      </c>
      <c r="AJ61" s="61">
        <v>109773</v>
      </c>
      <c r="AK61" s="63"/>
      <c r="AL61" s="61">
        <v>86298</v>
      </c>
      <c r="AM61" s="63"/>
      <c r="AN61" s="61">
        <v>20117</v>
      </c>
      <c r="AO61" s="61"/>
      <c r="AP61" s="61"/>
      <c r="AQ61" s="61"/>
      <c r="AR61" s="61"/>
      <c r="AS61" s="63">
        <v>1610780</v>
      </c>
      <c r="AT61" s="63">
        <v>5000</v>
      </c>
      <c r="AU61" s="63">
        <v>-5000</v>
      </c>
      <c r="AV61" s="63"/>
      <c r="AW61" s="63"/>
      <c r="AX61" s="63">
        <v>1367411</v>
      </c>
      <c r="AY61" s="63"/>
      <c r="AZ61" s="63"/>
      <c r="BA61" s="63"/>
      <c r="BB61" s="63"/>
      <c r="BC61" s="63"/>
      <c r="BD61" s="63"/>
      <c r="BE61" s="63"/>
      <c r="BF61" s="63"/>
      <c r="BG61" s="63">
        <v>72174</v>
      </c>
      <c r="BH61" s="63"/>
      <c r="BI61" s="64">
        <v>48183</v>
      </c>
      <c r="BJ61" s="65"/>
      <c r="BK61" s="63"/>
      <c r="BL61" s="101">
        <v>2941932</v>
      </c>
      <c r="BM61" s="117">
        <v>-61449</v>
      </c>
      <c r="BN61" s="94">
        <v>337231</v>
      </c>
      <c r="BO61" s="94"/>
    </row>
    <row r="62" spans="1:67" s="3" customFormat="1" x14ac:dyDescent="0.25">
      <c r="A62" s="4">
        <v>892</v>
      </c>
      <c r="B62" s="43" t="s">
        <v>55</v>
      </c>
      <c r="C62" s="77">
        <f t="shared" si="1"/>
        <v>28638506</v>
      </c>
      <c r="D62" s="61">
        <v>26581554</v>
      </c>
      <c r="E62" s="60"/>
      <c r="F62" s="62"/>
      <c r="G62" s="63">
        <f>17703+768</f>
        <v>18471</v>
      </c>
      <c r="H62" s="63"/>
      <c r="I62" s="63"/>
      <c r="J62" s="63"/>
      <c r="K62" s="63">
        <v>182992</v>
      </c>
      <c r="L62" s="63">
        <v>12214</v>
      </c>
      <c r="M62" s="63">
        <v>144680</v>
      </c>
      <c r="N62" s="63">
        <v>9</v>
      </c>
      <c r="O62" s="63">
        <v>25277</v>
      </c>
      <c r="P62" s="63"/>
      <c r="Q62" s="63"/>
      <c r="R62" s="63"/>
      <c r="S62" s="63"/>
      <c r="T62" s="63"/>
      <c r="U62" s="63"/>
      <c r="V62" s="63"/>
      <c r="W62" s="63"/>
      <c r="X62" s="63">
        <v>181709</v>
      </c>
      <c r="Y62" s="63">
        <v>316156</v>
      </c>
      <c r="Z62" s="63"/>
      <c r="AA62" s="63"/>
      <c r="AB62" s="63"/>
      <c r="AC62" s="63"/>
      <c r="AD62" s="63"/>
      <c r="AE62" s="63"/>
      <c r="AF62" s="63"/>
      <c r="AG62" s="63">
        <v>88689</v>
      </c>
      <c r="AH62" s="63">
        <v>311896</v>
      </c>
      <c r="AI62" s="63"/>
      <c r="AJ62" s="61"/>
      <c r="AK62" s="63"/>
      <c r="AL62" s="61">
        <v>93000</v>
      </c>
      <c r="AM62" s="63"/>
      <c r="AN62" s="61">
        <v>8000</v>
      </c>
      <c r="AO62" s="61"/>
      <c r="AP62" s="61"/>
      <c r="AQ62" s="61"/>
      <c r="AR62" s="61"/>
      <c r="AS62" s="63"/>
      <c r="AT62" s="63">
        <v>76928</v>
      </c>
      <c r="AU62" s="63">
        <v>-21400</v>
      </c>
      <c r="AV62" s="63"/>
      <c r="AW62" s="63"/>
      <c r="AX62" s="63"/>
      <c r="AY62" s="63"/>
      <c r="AZ62" s="63"/>
      <c r="BA62" s="63">
        <v>17172</v>
      </c>
      <c r="BB62" s="63"/>
      <c r="BC62" s="63"/>
      <c r="BD62" s="63"/>
      <c r="BE62" s="63"/>
      <c r="BF62" s="63"/>
      <c r="BG62" s="63">
        <v>12449</v>
      </c>
      <c r="BH62" s="63"/>
      <c r="BI62" s="64">
        <v>24025</v>
      </c>
      <c r="BJ62" s="65"/>
      <c r="BK62" s="63"/>
      <c r="BL62" s="101">
        <v>450265</v>
      </c>
      <c r="BM62" s="101"/>
      <c r="BN62" s="94">
        <v>114420</v>
      </c>
      <c r="BO62" s="94"/>
    </row>
    <row r="63" spans="1:67" s="3" customFormat="1" x14ac:dyDescent="0.25">
      <c r="A63" s="4">
        <v>894</v>
      </c>
      <c r="B63" s="43" t="s">
        <v>56</v>
      </c>
      <c r="C63" s="77">
        <f t="shared" si="1"/>
        <v>17811264</v>
      </c>
      <c r="D63" s="61">
        <v>15649093</v>
      </c>
      <c r="E63" s="60"/>
      <c r="F63" s="62"/>
      <c r="G63" s="63">
        <f>10997+6455+560+3269+29176+1320+16324+11792</f>
        <v>79893</v>
      </c>
      <c r="H63" s="63"/>
      <c r="I63" s="63"/>
      <c r="J63" s="63"/>
      <c r="K63" s="63">
        <v>130302</v>
      </c>
      <c r="L63" s="63"/>
      <c r="M63" s="63">
        <v>43749</v>
      </c>
      <c r="N63" s="63">
        <v>86</v>
      </c>
      <c r="O63" s="63">
        <v>16477</v>
      </c>
      <c r="P63" s="63"/>
      <c r="Q63" s="63"/>
      <c r="R63" s="63"/>
      <c r="S63" s="63"/>
      <c r="T63" s="63"/>
      <c r="U63" s="63"/>
      <c r="V63" s="63"/>
      <c r="W63" s="63"/>
      <c r="X63" s="63">
        <v>156525</v>
      </c>
      <c r="Y63" s="63">
        <v>490363</v>
      </c>
      <c r="Z63" s="63"/>
      <c r="AA63" s="63"/>
      <c r="AB63" s="63"/>
      <c r="AC63" s="63"/>
      <c r="AD63" s="63"/>
      <c r="AE63" s="63"/>
      <c r="AF63" s="63"/>
      <c r="AG63" s="63">
        <v>44201</v>
      </c>
      <c r="AH63" s="63">
        <v>155445</v>
      </c>
      <c r="AI63" s="63">
        <v>28505</v>
      </c>
      <c r="AJ63" s="61">
        <v>35288</v>
      </c>
      <c r="AK63" s="63"/>
      <c r="AL63" s="61">
        <v>149058</v>
      </c>
      <c r="AM63" s="63"/>
      <c r="AN63" s="61"/>
      <c r="AO63" s="61"/>
      <c r="AP63" s="61"/>
      <c r="AQ63" s="61"/>
      <c r="AR63" s="61">
        <v>160922</v>
      </c>
      <c r="AS63" s="63"/>
      <c r="AT63" s="63">
        <v>182544</v>
      </c>
      <c r="AU63" s="63">
        <v>-34629</v>
      </c>
      <c r="AV63" s="63"/>
      <c r="AW63" s="63"/>
      <c r="AX63" s="63"/>
      <c r="AY63" s="63"/>
      <c r="AZ63" s="63"/>
      <c r="BA63" s="63"/>
      <c r="BB63" s="63"/>
      <c r="BC63" s="63">
        <v>140404</v>
      </c>
      <c r="BD63" s="63"/>
      <c r="BE63" s="63">
        <v>120665</v>
      </c>
      <c r="BF63" s="63"/>
      <c r="BG63" s="63">
        <v>4738</v>
      </c>
      <c r="BH63" s="63"/>
      <c r="BI63" s="64">
        <v>22298</v>
      </c>
      <c r="BJ63" s="65"/>
      <c r="BK63" s="63"/>
      <c r="BL63" s="101">
        <v>189756</v>
      </c>
      <c r="BM63" s="101"/>
      <c r="BN63" s="94">
        <v>45581</v>
      </c>
      <c r="BO63" s="94"/>
    </row>
    <row r="64" spans="1:67" s="3" customFormat="1" x14ac:dyDescent="0.25">
      <c r="A64" s="4">
        <v>896</v>
      </c>
      <c r="B64" s="43" t="s">
        <v>57</v>
      </c>
      <c r="C64" s="77">
        <f t="shared" si="1"/>
        <v>25011739</v>
      </c>
      <c r="D64" s="61">
        <v>22627802</v>
      </c>
      <c r="E64" s="60"/>
      <c r="F64" s="62"/>
      <c r="G64" s="63">
        <f>96276+67005+7058+66176+660+26289</f>
        <v>263464</v>
      </c>
      <c r="H64" s="63"/>
      <c r="I64" s="63"/>
      <c r="J64" s="63"/>
      <c r="K64" s="63">
        <v>160828</v>
      </c>
      <c r="L64" s="63">
        <v>35473</v>
      </c>
      <c r="M64" s="63">
        <v>30785</v>
      </c>
      <c r="N64" s="63">
        <v>26</v>
      </c>
      <c r="O64" s="63">
        <v>17869</v>
      </c>
      <c r="P64" s="63">
        <v>20000</v>
      </c>
      <c r="Q64" s="63"/>
      <c r="R64" s="63"/>
      <c r="S64" s="63"/>
      <c r="T64" s="63"/>
      <c r="U64" s="63"/>
      <c r="V64" s="63"/>
      <c r="W64" s="63"/>
      <c r="X64" s="63"/>
      <c r="Y64" s="63">
        <v>449298</v>
      </c>
      <c r="Z64" s="63"/>
      <c r="AA64" s="63"/>
      <c r="AB64" s="63">
        <v>23120</v>
      </c>
      <c r="AC64" s="63"/>
      <c r="AD64" s="63"/>
      <c r="AE64" s="63"/>
      <c r="AF64" s="63"/>
      <c r="AG64" s="63">
        <v>42717</v>
      </c>
      <c r="AH64" s="63">
        <v>150225</v>
      </c>
      <c r="AI64" s="63">
        <v>22609</v>
      </c>
      <c r="AJ64" s="61">
        <v>36308</v>
      </c>
      <c r="AK64" s="63"/>
      <c r="AL64" s="61">
        <v>190000</v>
      </c>
      <c r="AM64" s="63"/>
      <c r="AN64" s="61">
        <v>17276</v>
      </c>
      <c r="AO64" s="61"/>
      <c r="AP64" s="61">
        <v>2250</v>
      </c>
      <c r="AQ64" s="61"/>
      <c r="AR64" s="61"/>
      <c r="AS64" s="63"/>
      <c r="AT64" s="63">
        <v>184259</v>
      </c>
      <c r="AU64" s="63">
        <v>-40757</v>
      </c>
      <c r="AV64" s="63"/>
      <c r="AW64" s="63"/>
      <c r="AX64" s="63"/>
      <c r="AY64" s="63"/>
      <c r="AZ64" s="63"/>
      <c r="BA64" s="63"/>
      <c r="BB64" s="63">
        <v>194000</v>
      </c>
      <c r="BC64" s="63"/>
      <c r="BD64" s="63"/>
      <c r="BE64" s="63">
        <v>12161</v>
      </c>
      <c r="BF64" s="63">
        <v>22411</v>
      </c>
      <c r="BG64" s="63">
        <v>17633</v>
      </c>
      <c r="BH64" s="63"/>
      <c r="BI64" s="64">
        <v>23504</v>
      </c>
      <c r="BJ64" s="65"/>
      <c r="BK64" s="63"/>
      <c r="BL64" s="101">
        <v>434720</v>
      </c>
      <c r="BM64" s="101"/>
      <c r="BN64" s="94">
        <v>73758</v>
      </c>
      <c r="BO64" s="94"/>
    </row>
    <row r="65" spans="1:67" s="3" customFormat="1" x14ac:dyDescent="0.25">
      <c r="A65" s="4">
        <v>898</v>
      </c>
      <c r="B65" s="43" t="s">
        <v>58</v>
      </c>
      <c r="C65" s="77">
        <f t="shared" si="1"/>
        <v>27544213</v>
      </c>
      <c r="D65" s="63">
        <v>25877945</v>
      </c>
      <c r="E65" s="62"/>
      <c r="F65" s="62"/>
      <c r="G65" s="63">
        <f>3525+198+2357+28+16382+1914+341+32291+848+360</f>
        <v>58244</v>
      </c>
      <c r="H65" s="63"/>
      <c r="I65" s="63"/>
      <c r="J65" s="63"/>
      <c r="K65" s="63">
        <v>309119</v>
      </c>
      <c r="L65" s="63">
        <v>2637</v>
      </c>
      <c r="M65" s="63">
        <v>34204</v>
      </c>
      <c r="N65" s="63"/>
      <c r="O65" s="63">
        <v>10191</v>
      </c>
      <c r="P65" s="63"/>
      <c r="Q65" s="63"/>
      <c r="R65" s="63"/>
      <c r="S65" s="63"/>
      <c r="T65" s="63"/>
      <c r="U65" s="63"/>
      <c r="V65" s="63"/>
      <c r="W65" s="63"/>
      <c r="X65" s="63">
        <v>42166</v>
      </c>
      <c r="Y65" s="63">
        <v>24300</v>
      </c>
      <c r="Z65" s="63"/>
      <c r="AA65" s="63"/>
      <c r="AB65" s="63">
        <v>379750</v>
      </c>
      <c r="AC65" s="63"/>
      <c r="AD65" s="63"/>
      <c r="AE65" s="63"/>
      <c r="AF65" s="63"/>
      <c r="AG65" s="63">
        <v>29107</v>
      </c>
      <c r="AH65" s="63">
        <v>102361</v>
      </c>
      <c r="AI65" s="63"/>
      <c r="AJ65" s="63"/>
      <c r="AK65" s="63"/>
      <c r="AL65" s="63">
        <v>88472</v>
      </c>
      <c r="AM65" s="63">
        <v>1</v>
      </c>
      <c r="AN65" s="63"/>
      <c r="AO65" s="63"/>
      <c r="AP65" s="63"/>
      <c r="AQ65" s="63"/>
      <c r="AR65" s="63"/>
      <c r="AS65" s="63"/>
      <c r="AT65" s="63">
        <v>100916</v>
      </c>
      <c r="AU65" s="63">
        <v>-25500</v>
      </c>
      <c r="AV65" s="63"/>
      <c r="AW65" s="63"/>
      <c r="AX65" s="63">
        <v>384309</v>
      </c>
      <c r="AY65" s="63"/>
      <c r="AZ65" s="63"/>
      <c r="BA65" s="63"/>
      <c r="BB65" s="63"/>
      <c r="BC65" s="63"/>
      <c r="BD65" s="63"/>
      <c r="BE65" s="63"/>
      <c r="BF65" s="63"/>
      <c r="BG65" s="63">
        <v>6228</v>
      </c>
      <c r="BH65" s="63"/>
      <c r="BI65" s="64">
        <v>22076</v>
      </c>
      <c r="BJ65" s="65"/>
      <c r="BK65" s="63"/>
      <c r="BL65" s="101">
        <v>38379</v>
      </c>
      <c r="BM65" s="101"/>
      <c r="BN65" s="94">
        <v>59308</v>
      </c>
      <c r="BO65" s="94"/>
    </row>
    <row r="66" spans="1:67" s="3" customFormat="1" ht="15.75" thickBot="1" x14ac:dyDescent="0.3">
      <c r="A66" s="52"/>
      <c r="B66" s="53" t="s">
        <v>0</v>
      </c>
      <c r="C66" s="67">
        <f>SUM(C8:C65)</f>
        <v>2029830599.003881</v>
      </c>
      <c r="D66" s="68">
        <f t="shared" ref="D66:BJ66" si="2">SUM(D8:D65)</f>
        <v>1843588544</v>
      </c>
      <c r="E66" s="68">
        <f t="shared" si="2"/>
        <v>0</v>
      </c>
      <c r="F66" s="68">
        <f t="shared" si="2"/>
        <v>0</v>
      </c>
      <c r="G66" s="68">
        <f t="shared" si="2"/>
        <v>4746923</v>
      </c>
      <c r="H66" s="68">
        <f t="shared" si="2"/>
        <v>0</v>
      </c>
      <c r="I66" s="68">
        <f t="shared" si="2"/>
        <v>0</v>
      </c>
      <c r="J66" s="68">
        <f t="shared" si="2"/>
        <v>0</v>
      </c>
      <c r="K66" s="68">
        <f t="shared" si="2"/>
        <v>38494751</v>
      </c>
      <c r="L66" s="68">
        <f t="shared" si="2"/>
        <v>646574</v>
      </c>
      <c r="M66" s="68">
        <f t="shared" si="2"/>
        <v>2982135</v>
      </c>
      <c r="N66" s="68">
        <f t="shared" si="2"/>
        <v>7561505</v>
      </c>
      <c r="O66" s="68">
        <f t="shared" si="2"/>
        <v>1254804</v>
      </c>
      <c r="P66" s="68">
        <f t="shared" si="2"/>
        <v>20000</v>
      </c>
      <c r="Q66" s="68">
        <f t="shared" si="2"/>
        <v>4900</v>
      </c>
      <c r="R66" s="68">
        <f t="shared" si="2"/>
        <v>25000</v>
      </c>
      <c r="S66" s="68">
        <f t="shared" si="2"/>
        <v>25000</v>
      </c>
      <c r="T66" s="68">
        <f t="shared" si="2"/>
        <v>21200</v>
      </c>
      <c r="U66" s="68">
        <f t="shared" si="2"/>
        <v>68576</v>
      </c>
      <c r="V66" s="68">
        <f t="shared" si="2"/>
        <v>40000</v>
      </c>
      <c r="W66" s="68">
        <f t="shared" si="2"/>
        <v>650000</v>
      </c>
      <c r="X66" s="68">
        <f t="shared" si="2"/>
        <v>12245935</v>
      </c>
      <c r="Y66" s="68">
        <f t="shared" si="2"/>
        <v>20351653</v>
      </c>
      <c r="Z66" s="68">
        <f t="shared" si="2"/>
        <v>844131</v>
      </c>
      <c r="AA66" s="68">
        <f t="shared" si="2"/>
        <v>35021</v>
      </c>
      <c r="AB66" s="68">
        <f t="shared" si="2"/>
        <v>13531240</v>
      </c>
      <c r="AC66" s="68">
        <f t="shared" si="2"/>
        <v>592641</v>
      </c>
      <c r="AD66" s="68">
        <f t="shared" si="2"/>
        <v>293253</v>
      </c>
      <c r="AE66" s="68">
        <f t="shared" si="2"/>
        <v>45000</v>
      </c>
      <c r="AF66" s="68">
        <f t="shared" si="2"/>
        <v>71241</v>
      </c>
      <c r="AG66" s="68">
        <f t="shared" si="2"/>
        <v>3973757</v>
      </c>
      <c r="AH66" s="68">
        <f t="shared" si="2"/>
        <v>13974734</v>
      </c>
      <c r="AI66" s="68">
        <f t="shared" si="2"/>
        <v>920488</v>
      </c>
      <c r="AJ66" s="68">
        <f t="shared" si="2"/>
        <v>1356313</v>
      </c>
      <c r="AK66" s="68">
        <f>SUM(AK8:AK65)</f>
        <v>225000</v>
      </c>
      <c r="AL66" s="68">
        <f>SUM(AL8:AL65)</f>
        <v>5983017</v>
      </c>
      <c r="AM66" s="68">
        <f>SUM(AM8:AM65)</f>
        <v>1387899</v>
      </c>
      <c r="AN66" s="68">
        <f t="shared" si="2"/>
        <v>433728</v>
      </c>
      <c r="AO66" s="68">
        <f t="shared" si="2"/>
        <v>-33413</v>
      </c>
      <c r="AP66" s="68">
        <f t="shared" si="2"/>
        <v>2250</v>
      </c>
      <c r="AQ66" s="68">
        <f>SUM(AQ8:AQ65)</f>
        <v>-26384</v>
      </c>
      <c r="AR66" s="68">
        <f>SUM(AR8:AR65)</f>
        <v>856014</v>
      </c>
      <c r="AS66" s="68">
        <f t="shared" si="2"/>
        <v>4466423</v>
      </c>
      <c r="AT66" s="68">
        <f t="shared" si="2"/>
        <v>4404345</v>
      </c>
      <c r="AU66" s="68">
        <f>SUM(AU8:AU65)</f>
        <v>-1050867</v>
      </c>
      <c r="AV66" s="68">
        <f>SUM(AV8:AV65)</f>
        <v>1197563</v>
      </c>
      <c r="AW66" s="68">
        <f t="shared" si="2"/>
        <v>400000</v>
      </c>
      <c r="AX66" s="68">
        <f t="shared" si="2"/>
        <v>6458647</v>
      </c>
      <c r="AY66" s="68">
        <f>SUM(AY8:AY65)</f>
        <v>-151102</v>
      </c>
      <c r="AZ66" s="68">
        <f t="shared" si="2"/>
        <v>86777</v>
      </c>
      <c r="BA66" s="68">
        <f t="shared" si="2"/>
        <v>55558</v>
      </c>
      <c r="BB66" s="68">
        <f t="shared" si="2"/>
        <v>2910000</v>
      </c>
      <c r="BC66" s="68">
        <f t="shared" si="2"/>
        <v>1106081</v>
      </c>
      <c r="BD66" s="68">
        <f t="shared" si="2"/>
        <v>127848</v>
      </c>
      <c r="BE66" s="68">
        <f t="shared" si="2"/>
        <v>856930</v>
      </c>
      <c r="BF66" s="68">
        <f t="shared" si="2"/>
        <v>1317134</v>
      </c>
      <c r="BG66" s="68">
        <f t="shared" si="2"/>
        <v>1000000</v>
      </c>
      <c r="BH66" s="68">
        <f t="shared" si="2"/>
        <v>10995</v>
      </c>
      <c r="BI66" s="68">
        <f t="shared" si="2"/>
        <v>1440000</v>
      </c>
      <c r="BJ66" s="68">
        <f t="shared" si="2"/>
        <v>0</v>
      </c>
      <c r="BK66" s="68">
        <f>SUM(BK8:BK65)</f>
        <v>1666529</v>
      </c>
      <c r="BL66" s="68">
        <f t="shared" ref="BL66:BN66" si="3">SUM(BL8:BL65)</f>
        <v>20350360.003881</v>
      </c>
      <c r="BM66" s="68">
        <f>SUM(BM8:BM65)</f>
        <v>-60925</v>
      </c>
      <c r="BN66" s="68">
        <f t="shared" si="3"/>
        <v>6007906</v>
      </c>
      <c r="BO66" s="68">
        <f>SUM(BO8:BO65)</f>
        <v>36967</v>
      </c>
    </row>
    <row r="67" spans="1:67" ht="15.75" thickTop="1" x14ac:dyDescent="0.25"/>
    <row r="68" spans="1:67" x14ac:dyDescent="0.25">
      <c r="G68" s="102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K68" s="29"/>
      <c r="AL68" s="29"/>
      <c r="AM68" s="29"/>
      <c r="BC68" s="29"/>
      <c r="BD68" s="29"/>
      <c r="BE68" s="29"/>
      <c r="BF68" s="29"/>
      <c r="BG68" s="29"/>
      <c r="BK68" s="29"/>
    </row>
    <row r="69" spans="1:67" x14ac:dyDescent="0.25">
      <c r="B69" s="4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K69" s="29"/>
      <c r="AL69" s="29"/>
      <c r="AM69" s="29"/>
      <c r="BC69" s="29"/>
      <c r="BD69" s="29"/>
      <c r="BE69" s="29"/>
      <c r="BF69" s="29"/>
      <c r="BG69" s="29"/>
      <c r="BK69" s="29"/>
    </row>
    <row r="70" spans="1:67" x14ac:dyDescent="0.25">
      <c r="G70" s="102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K70" s="29"/>
      <c r="AL70" s="29"/>
      <c r="AM70" s="29"/>
      <c r="BC70" s="29"/>
      <c r="BD70" s="29"/>
      <c r="BE70" s="29"/>
      <c r="BF70" s="29"/>
      <c r="BG70" s="29"/>
      <c r="BK70" s="29"/>
    </row>
    <row r="71" spans="1:67" x14ac:dyDescent="0.25">
      <c r="B71" s="21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K71" s="29"/>
      <c r="AL71" s="29"/>
      <c r="AM71" s="29"/>
      <c r="BC71" s="29"/>
      <c r="BD71" s="29"/>
      <c r="BE71" s="29"/>
      <c r="BF71" s="29"/>
      <c r="BG71" s="29"/>
      <c r="BK71" s="29"/>
    </row>
    <row r="72" spans="1:67" x14ac:dyDescent="0.25">
      <c r="B72" s="21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K72" s="29"/>
      <c r="AL72" s="29"/>
      <c r="AM72" s="29"/>
      <c r="BC72" s="29"/>
      <c r="BD72" s="29"/>
      <c r="BE72" s="29"/>
      <c r="BF72" s="29"/>
      <c r="BG72" s="29"/>
      <c r="BK72" s="29"/>
    </row>
    <row r="73" spans="1:67" x14ac:dyDescent="0.25">
      <c r="D73" s="30"/>
      <c r="E73" s="30"/>
      <c r="G73" s="29"/>
      <c r="H73" s="29"/>
      <c r="I73" s="29"/>
      <c r="J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30"/>
      <c r="AK73" s="29"/>
      <c r="AL73" s="29"/>
      <c r="AM73" s="29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29"/>
      <c r="BD73" s="29"/>
      <c r="BE73" s="29"/>
      <c r="BF73" s="29"/>
      <c r="BG73" s="29"/>
      <c r="BH73" s="30"/>
      <c r="BK73" s="29"/>
    </row>
    <row r="74" spans="1:67" s="9" customFormat="1" x14ac:dyDescent="0.25">
      <c r="C74" s="31"/>
      <c r="D74" s="31"/>
      <c r="E74" s="31"/>
      <c r="F74" s="31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31"/>
      <c r="AK74" s="29"/>
      <c r="AL74" s="29"/>
      <c r="AM74" s="29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29"/>
      <c r="BD74" s="29"/>
      <c r="BE74" s="29"/>
      <c r="BF74" s="29"/>
      <c r="BG74" s="29"/>
      <c r="BH74" s="31"/>
      <c r="BK74" s="29"/>
    </row>
    <row r="75" spans="1:67" s="9" customFormat="1" x14ac:dyDescent="0.25">
      <c r="C75" s="31"/>
      <c r="D75" s="31"/>
      <c r="E75" s="31"/>
      <c r="F75" s="31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31"/>
      <c r="AK75" s="29"/>
      <c r="AL75" s="29"/>
      <c r="AM75" s="29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29"/>
      <c r="BD75" s="29"/>
      <c r="BE75" s="29"/>
      <c r="BF75" s="29"/>
      <c r="BG75" s="29"/>
      <c r="BH75" s="31"/>
      <c r="BK75" s="29"/>
    </row>
    <row r="76" spans="1:67" x14ac:dyDescent="0.25"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K76" s="29"/>
      <c r="AL76" s="29"/>
      <c r="AM76" s="29"/>
      <c r="BC76" s="29"/>
      <c r="BD76" s="29"/>
      <c r="BE76" s="29"/>
      <c r="BF76" s="29"/>
      <c r="BG76" s="29"/>
      <c r="BK76" s="29"/>
    </row>
    <row r="77" spans="1:67" x14ac:dyDescent="0.25"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K77" s="29"/>
      <c r="AL77" s="29"/>
      <c r="AM77" s="29"/>
      <c r="BC77" s="29"/>
      <c r="BD77" s="29"/>
      <c r="BE77" s="29"/>
      <c r="BF77" s="29"/>
      <c r="BG77" s="29"/>
      <c r="BK77" s="29"/>
    </row>
    <row r="78" spans="1:67" x14ac:dyDescent="0.25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K78" s="29"/>
      <c r="AL78" s="29"/>
      <c r="AM78" s="29"/>
      <c r="BC78" s="29"/>
      <c r="BD78" s="29"/>
      <c r="BE78" s="29"/>
      <c r="BF78" s="29"/>
      <c r="BG78" s="29"/>
      <c r="BK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5" x14ac:dyDescent="0.25"/>
  <cols>
    <col min="2" max="2" width="32" bestFit="1" customWidth="1"/>
  </cols>
  <sheetData>
    <row r="1" spans="1:2" x14ac:dyDescent="0.25">
      <c r="A1" s="22" t="s">
        <v>115</v>
      </c>
      <c r="B1" s="13" t="s">
        <v>83</v>
      </c>
    </row>
    <row r="2" spans="1:2" x14ac:dyDescent="0.25">
      <c r="A2" s="1" t="s">
        <v>107</v>
      </c>
      <c r="B2" s="14"/>
    </row>
    <row r="3" spans="1:2" x14ac:dyDescent="0.25">
      <c r="A3" s="1" t="s">
        <v>107</v>
      </c>
      <c r="B3" s="14"/>
    </row>
    <row r="4" spans="1:2" x14ac:dyDescent="0.25">
      <c r="A4" s="2"/>
      <c r="B4" s="15"/>
    </row>
    <row r="5" spans="1:2" x14ac:dyDescent="0.25">
      <c r="A5" s="12"/>
      <c r="B5" s="16" t="s">
        <v>109</v>
      </c>
    </row>
    <row r="6" spans="1:2" x14ac:dyDescent="0.25">
      <c r="A6" s="2"/>
      <c r="B6" s="15"/>
    </row>
    <row r="7" spans="1:2" ht="15.75" thickBot="1" x14ac:dyDescent="0.3">
      <c r="A7" s="5" t="s">
        <v>60</v>
      </c>
      <c r="B7" s="17" t="s">
        <v>1</v>
      </c>
    </row>
    <row r="8" spans="1:2" x14ac:dyDescent="0.25">
      <c r="A8" s="4">
        <v>800</v>
      </c>
      <c r="B8" s="18" t="s">
        <v>47</v>
      </c>
    </row>
    <row r="9" spans="1:2" x14ac:dyDescent="0.25">
      <c r="A9" s="4">
        <v>802</v>
      </c>
      <c r="B9" s="18" t="s">
        <v>3</v>
      </c>
    </row>
    <row r="10" spans="1:2" x14ac:dyDescent="0.25">
      <c r="A10" s="4">
        <v>804</v>
      </c>
      <c r="B10" s="18" t="s">
        <v>4</v>
      </c>
    </row>
    <row r="11" spans="1:2" x14ac:dyDescent="0.25">
      <c r="A11" s="4">
        <v>806</v>
      </c>
      <c r="B11" s="18" t="s">
        <v>5</v>
      </c>
    </row>
    <row r="12" spans="1:2" x14ac:dyDescent="0.25">
      <c r="A12" s="4">
        <v>807</v>
      </c>
      <c r="B12" s="18" t="s">
        <v>7</v>
      </c>
    </row>
    <row r="13" spans="1:2" x14ac:dyDescent="0.25">
      <c r="A13" s="4">
        <v>808</v>
      </c>
      <c r="B13" s="18" t="s">
        <v>8</v>
      </c>
    </row>
    <row r="14" spans="1:2" x14ac:dyDescent="0.25">
      <c r="A14" s="4">
        <v>810</v>
      </c>
      <c r="B14" s="18" t="s">
        <v>9</v>
      </c>
    </row>
    <row r="15" spans="1:2" x14ac:dyDescent="0.25">
      <c r="A15" s="4">
        <v>812</v>
      </c>
      <c r="B15" s="18" t="s">
        <v>10</v>
      </c>
    </row>
    <row r="16" spans="1:2" x14ac:dyDescent="0.25">
      <c r="A16" s="4">
        <v>814</v>
      </c>
      <c r="B16" s="18" t="s">
        <v>11</v>
      </c>
    </row>
    <row r="17" spans="1:2" x14ac:dyDescent="0.25">
      <c r="A17" s="4">
        <v>816</v>
      </c>
      <c r="B17" s="18" t="s">
        <v>12</v>
      </c>
    </row>
    <row r="18" spans="1:2" x14ac:dyDescent="0.25">
      <c r="A18" s="4">
        <v>818</v>
      </c>
      <c r="B18" s="18" t="s">
        <v>13</v>
      </c>
    </row>
    <row r="19" spans="1:2" x14ac:dyDescent="0.25">
      <c r="A19" s="4">
        <v>820</v>
      </c>
      <c r="B19" s="18" t="s">
        <v>14</v>
      </c>
    </row>
    <row r="20" spans="1:2" x14ac:dyDescent="0.25">
      <c r="A20" s="4">
        <v>822</v>
      </c>
      <c r="B20" s="18" t="s">
        <v>16</v>
      </c>
    </row>
    <row r="21" spans="1:2" x14ac:dyDescent="0.25">
      <c r="A21" s="4">
        <v>824</v>
      </c>
      <c r="B21" s="18" t="s">
        <v>17</v>
      </c>
    </row>
    <row r="22" spans="1:2" x14ac:dyDescent="0.25">
      <c r="A22" s="4">
        <v>826</v>
      </c>
      <c r="B22" s="18" t="s">
        <v>111</v>
      </c>
    </row>
    <row r="23" spans="1:2" x14ac:dyDescent="0.25">
      <c r="A23" s="4">
        <v>828</v>
      </c>
      <c r="B23" s="18" t="s">
        <v>18</v>
      </c>
    </row>
    <row r="24" spans="1:2" x14ac:dyDescent="0.25">
      <c r="A24" s="4">
        <v>830</v>
      </c>
      <c r="B24" s="18" t="s">
        <v>19</v>
      </c>
    </row>
    <row r="25" spans="1:2" x14ac:dyDescent="0.25">
      <c r="A25" s="4">
        <v>832</v>
      </c>
      <c r="B25" s="18" t="s">
        <v>20</v>
      </c>
    </row>
    <row r="26" spans="1:2" x14ac:dyDescent="0.25">
      <c r="A26" s="4">
        <v>834</v>
      </c>
      <c r="B26" s="18" t="s">
        <v>21</v>
      </c>
    </row>
    <row r="27" spans="1:2" x14ac:dyDescent="0.25">
      <c r="A27" s="4">
        <v>836</v>
      </c>
      <c r="B27" s="18" t="s">
        <v>22</v>
      </c>
    </row>
    <row r="28" spans="1:2" x14ac:dyDescent="0.25">
      <c r="A28" s="4">
        <v>838</v>
      </c>
      <c r="B28" s="18" t="s">
        <v>23</v>
      </c>
    </row>
    <row r="29" spans="1:2" x14ac:dyDescent="0.25">
      <c r="A29" s="4">
        <v>840</v>
      </c>
      <c r="B29" s="18" t="s">
        <v>24</v>
      </c>
    </row>
    <row r="30" spans="1:2" x14ac:dyDescent="0.25">
      <c r="A30" s="4">
        <v>842</v>
      </c>
      <c r="B30" s="18" t="s">
        <v>25</v>
      </c>
    </row>
    <row r="31" spans="1:2" x14ac:dyDescent="0.25">
      <c r="A31" s="4">
        <v>843</v>
      </c>
      <c r="B31" s="18" t="s">
        <v>6</v>
      </c>
    </row>
    <row r="32" spans="1:2" x14ac:dyDescent="0.25">
      <c r="A32" s="4">
        <v>844</v>
      </c>
      <c r="B32" s="18" t="s">
        <v>26</v>
      </c>
    </row>
    <row r="33" spans="1:2" x14ac:dyDescent="0.25">
      <c r="A33" s="4">
        <v>846</v>
      </c>
      <c r="B33" s="18" t="s">
        <v>27</v>
      </c>
    </row>
    <row r="34" spans="1:2" x14ac:dyDescent="0.25">
      <c r="A34" s="4">
        <v>847</v>
      </c>
      <c r="B34" s="18" t="s">
        <v>28</v>
      </c>
    </row>
    <row r="35" spans="1:2" x14ac:dyDescent="0.25">
      <c r="A35" s="4">
        <v>848</v>
      </c>
      <c r="B35" s="18" t="s">
        <v>29</v>
      </c>
    </row>
    <row r="36" spans="1:2" x14ac:dyDescent="0.25">
      <c r="A36" s="4">
        <v>850</v>
      </c>
      <c r="B36" s="18" t="s">
        <v>30</v>
      </c>
    </row>
    <row r="37" spans="1:2" x14ac:dyDescent="0.25">
      <c r="A37" s="4">
        <v>851</v>
      </c>
      <c r="B37" s="18" t="s">
        <v>31</v>
      </c>
    </row>
    <row r="38" spans="1:2" x14ac:dyDescent="0.25">
      <c r="A38" s="4">
        <v>852</v>
      </c>
      <c r="B38" s="18" t="s">
        <v>32</v>
      </c>
    </row>
    <row r="39" spans="1:2" x14ac:dyDescent="0.25">
      <c r="A39" s="4">
        <v>853</v>
      </c>
      <c r="B39" s="18" t="s">
        <v>33</v>
      </c>
    </row>
    <row r="40" spans="1:2" x14ac:dyDescent="0.25">
      <c r="A40" s="4">
        <v>854</v>
      </c>
      <c r="B40" s="18" t="s">
        <v>34</v>
      </c>
    </row>
    <row r="41" spans="1:2" x14ac:dyDescent="0.25">
      <c r="A41" s="4">
        <v>856</v>
      </c>
      <c r="B41" s="18" t="s">
        <v>35</v>
      </c>
    </row>
    <row r="42" spans="1:2" x14ac:dyDescent="0.25">
      <c r="A42" s="4">
        <v>858</v>
      </c>
      <c r="B42" s="18" t="s">
        <v>15</v>
      </c>
    </row>
    <row r="43" spans="1:2" x14ac:dyDescent="0.25">
      <c r="A43" s="4">
        <v>860</v>
      </c>
      <c r="B43" s="18" t="s">
        <v>36</v>
      </c>
    </row>
    <row r="44" spans="1:2" x14ac:dyDescent="0.25">
      <c r="A44" s="4">
        <v>861</v>
      </c>
      <c r="B44" s="18" t="s">
        <v>37</v>
      </c>
    </row>
    <row r="45" spans="1:2" x14ac:dyDescent="0.25">
      <c r="A45" s="4">
        <v>862</v>
      </c>
      <c r="B45" s="18" t="s">
        <v>38</v>
      </c>
    </row>
    <row r="46" spans="1:2" x14ac:dyDescent="0.25">
      <c r="A46" s="4">
        <v>864</v>
      </c>
      <c r="B46" s="18" t="s">
        <v>39</v>
      </c>
    </row>
    <row r="47" spans="1:2" x14ac:dyDescent="0.25">
      <c r="A47" s="4">
        <v>866</v>
      </c>
      <c r="B47" s="18" t="s">
        <v>40</v>
      </c>
    </row>
    <row r="48" spans="1:2" x14ac:dyDescent="0.25">
      <c r="A48" s="4">
        <v>868</v>
      </c>
      <c r="B48" s="18" t="s">
        <v>41</v>
      </c>
    </row>
    <row r="49" spans="1:2" x14ac:dyDescent="0.25">
      <c r="A49" s="4">
        <v>870</v>
      </c>
      <c r="B49" s="18" t="s">
        <v>42</v>
      </c>
    </row>
    <row r="50" spans="1:2" x14ac:dyDescent="0.25">
      <c r="A50" s="4">
        <v>872</v>
      </c>
      <c r="B50" s="18" t="s">
        <v>43</v>
      </c>
    </row>
    <row r="51" spans="1:2" x14ac:dyDescent="0.25">
      <c r="A51" s="4">
        <v>874</v>
      </c>
      <c r="B51" s="18" t="s">
        <v>44</v>
      </c>
    </row>
    <row r="52" spans="1:2" x14ac:dyDescent="0.25">
      <c r="A52" s="4">
        <v>876</v>
      </c>
      <c r="B52" s="18" t="s">
        <v>45</v>
      </c>
    </row>
    <row r="53" spans="1:2" x14ac:dyDescent="0.25">
      <c r="A53" s="4">
        <v>878</v>
      </c>
      <c r="B53" s="18" t="s">
        <v>46</v>
      </c>
    </row>
    <row r="54" spans="1:2" x14ac:dyDescent="0.25">
      <c r="A54" s="4">
        <v>880</v>
      </c>
      <c r="B54" s="18" t="s">
        <v>48</v>
      </c>
    </row>
    <row r="55" spans="1:2" x14ac:dyDescent="0.25">
      <c r="A55" s="4">
        <v>882</v>
      </c>
      <c r="B55" s="18" t="s">
        <v>49</v>
      </c>
    </row>
    <row r="56" spans="1:2" x14ac:dyDescent="0.25">
      <c r="A56" s="4">
        <v>883</v>
      </c>
      <c r="B56" s="18" t="s">
        <v>50</v>
      </c>
    </row>
    <row r="57" spans="1:2" x14ac:dyDescent="0.25">
      <c r="A57" s="4">
        <v>884</v>
      </c>
      <c r="B57" s="18" t="s">
        <v>51</v>
      </c>
    </row>
    <row r="58" spans="1:2" x14ac:dyDescent="0.25">
      <c r="A58" s="4">
        <v>886</v>
      </c>
      <c r="B58" s="18" t="s">
        <v>2</v>
      </c>
    </row>
    <row r="59" spans="1:2" x14ac:dyDescent="0.25">
      <c r="A59" s="4">
        <v>888</v>
      </c>
      <c r="B59" s="18" t="s">
        <v>52</v>
      </c>
    </row>
    <row r="60" spans="1:2" x14ac:dyDescent="0.25">
      <c r="A60" s="4">
        <v>889</v>
      </c>
      <c r="B60" s="18" t="s">
        <v>53</v>
      </c>
    </row>
    <row r="61" spans="1:2" x14ac:dyDescent="0.25">
      <c r="A61" s="4">
        <v>890</v>
      </c>
      <c r="B61" s="18" t="s">
        <v>54</v>
      </c>
    </row>
    <row r="62" spans="1:2" x14ac:dyDescent="0.25">
      <c r="A62" s="4">
        <v>892</v>
      </c>
      <c r="B62" s="18" t="s">
        <v>55</v>
      </c>
    </row>
    <row r="63" spans="1:2" x14ac:dyDescent="0.25">
      <c r="A63" s="4">
        <v>894</v>
      </c>
      <c r="B63" s="18" t="s">
        <v>56</v>
      </c>
    </row>
    <row r="64" spans="1:2" x14ac:dyDescent="0.25">
      <c r="A64" s="4">
        <v>896</v>
      </c>
      <c r="B64" s="18" t="s">
        <v>57</v>
      </c>
    </row>
    <row r="65" spans="1:2" x14ac:dyDescent="0.25">
      <c r="A65" s="4">
        <v>898</v>
      </c>
      <c r="B65" s="18" t="s">
        <v>58</v>
      </c>
    </row>
    <row r="66" spans="1:2" x14ac:dyDescent="0.25">
      <c r="A66" s="19"/>
      <c r="B66" s="20" t="s">
        <v>0</v>
      </c>
    </row>
    <row r="69" spans="1:2" x14ac:dyDescent="0.25">
      <c r="B69" s="16"/>
    </row>
    <row r="71" spans="1:2" x14ac:dyDescent="0.25">
      <c r="B71" s="21"/>
    </row>
    <row r="72" spans="1:2" x14ac:dyDescent="0.25">
      <c r="B72" s="21"/>
    </row>
    <row r="74" spans="1:2" x14ac:dyDescent="0.25">
      <c r="A74" s="9"/>
      <c r="B74" s="9"/>
    </row>
    <row r="75" spans="1:2" x14ac:dyDescent="0.25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Katie Buchanan</cp:lastModifiedBy>
  <cp:lastPrinted>2023-08-30T19:32:11Z</cp:lastPrinted>
  <dcterms:created xsi:type="dcterms:W3CDTF">2013-08-01T13:53:33Z</dcterms:created>
  <dcterms:modified xsi:type="dcterms:W3CDTF">2025-10-30T20:16:10Z</dcterms:modified>
</cp:coreProperties>
</file>