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13_ncr:1_{8EC9CB48-11B2-4D1A-B054-7284F0654004}" xr6:coauthVersionLast="47" xr6:coauthVersionMax="47" xr10:uidLastSave="{00000000-0000-0000-0000-000000000000}"/>
  <bookViews>
    <workbookView xWindow="38280" yWindow="-120" windowWidth="38640" windowHeight="21120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Sheet1!$A$1:$G$76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E66" i="1"/>
  <c r="F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H66" i="1"/>
  <c r="AZ66" i="1"/>
  <c r="AD66" i="1"/>
  <c r="AE66" i="1"/>
  <c r="AF66" i="1"/>
  <c r="AG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G64" i="1"/>
  <c r="G63" i="1"/>
  <c r="G61" i="1"/>
  <c r="G8" i="1"/>
  <c r="G58" i="1"/>
  <c r="G56" i="1"/>
  <c r="G53" i="1"/>
  <c r="G51" i="1"/>
  <c r="G46" i="1"/>
  <c r="G45" i="1"/>
  <c r="G42" i="1"/>
  <c r="G40" i="1"/>
  <c r="G37" i="1"/>
  <c r="G33" i="1"/>
  <c r="G30" i="1"/>
  <c r="G29" i="1"/>
  <c r="G28" i="1"/>
  <c r="G27" i="1"/>
  <c r="G24" i="1"/>
  <c r="G23" i="1"/>
  <c r="G20" i="1"/>
  <c r="G18" i="1"/>
  <c r="G17" i="1"/>
  <c r="G14" i="1"/>
  <c r="G13" i="1"/>
  <c r="G10" i="1"/>
  <c r="G9" i="1"/>
  <c r="G54" i="1"/>
  <c r="C66" i="1" l="1"/>
  <c r="G65" i="1"/>
  <c r="G55" i="1"/>
  <c r="G34" i="1"/>
  <c r="G31" i="1"/>
  <c r="G25" i="1"/>
  <c r="G22" i="1"/>
  <c r="G47" i="1" l="1"/>
  <c r="G21" i="1"/>
  <c r="G15" i="1"/>
  <c r="G60" i="1" l="1"/>
  <c r="G49" i="1"/>
  <c r="G35" i="1"/>
  <c r="G26" i="1"/>
  <c r="G19" i="1"/>
  <c r="G66" i="1" l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Y6" authorId="0" shapeId="0" xr:uid="{E244BA24-C8E4-4358-A96E-9F30C62BF100}">
      <text>
        <r>
          <rPr>
            <b/>
            <sz val="9"/>
            <color indexed="81"/>
            <rFont val="Tahoma"/>
            <charset val="1"/>
          </rPr>
          <t>Katie Buchanan:</t>
        </r>
        <r>
          <rPr>
            <sz val="9"/>
            <color indexed="81"/>
            <rFont val="Tahoma"/>
            <charset val="1"/>
          </rPr>
          <t xml:space="preserve">
Voc 54 (capitalized equipment)</t>
        </r>
      </text>
    </comment>
    <comment ref="AD6" authorId="0" shapeId="0" xr:uid="{12C045F4-72F7-4ACF-A935-9361C45D69F8}">
      <text>
        <r>
          <rPr>
            <b/>
            <sz val="9"/>
            <color indexed="81"/>
            <rFont val="Tahoma"/>
            <charset val="1"/>
          </rPr>
          <t>Katie Buchanan:</t>
        </r>
        <r>
          <rPr>
            <sz val="9"/>
            <color indexed="81"/>
            <rFont val="Tahoma"/>
            <charset val="1"/>
          </rPr>
          <t xml:space="preserve">
Purpose codes:
321
322
323
325
923</t>
        </r>
      </text>
    </comment>
    <comment ref="AE6" authorId="0" shapeId="0" xr:uid="{1F1E8B71-60CD-4083-B89F-105797C2BE03}">
      <text>
        <r>
          <rPr>
            <b/>
            <sz val="9"/>
            <color indexed="81"/>
            <rFont val="Tahoma"/>
            <charset val="1"/>
          </rPr>
          <t>Katie Buchanan:</t>
        </r>
        <r>
          <rPr>
            <sz val="9"/>
            <color indexed="81"/>
            <rFont val="Tahoma"/>
            <charset val="1"/>
          </rPr>
          <t xml:space="preserve">
Purpose codes:
321
322
323
325
923</t>
        </r>
      </text>
    </comment>
    <comment ref="AF6" authorId="0" shapeId="0" xr:uid="{A130E308-6299-4F87-B59D-2504DA82908C}">
      <text>
        <r>
          <rPr>
            <b/>
            <sz val="9"/>
            <color indexed="81"/>
            <rFont val="Tahoma"/>
            <charset val="1"/>
          </rPr>
          <t>Katie Buchanan:</t>
        </r>
        <r>
          <rPr>
            <sz val="9"/>
            <color indexed="81"/>
            <rFont val="Tahoma"/>
            <charset val="1"/>
          </rPr>
          <t xml:space="preserve">
Purpose codes:
321
322
323
325
923</t>
        </r>
      </text>
    </comment>
    <comment ref="AH6" authorId="0" shapeId="0" xr:uid="{DF3C62D6-F18D-4B41-86EC-0A25EA463AD5}">
      <text>
        <r>
          <rPr>
            <b/>
            <sz val="9"/>
            <color indexed="81"/>
            <rFont val="Tahoma"/>
            <charset val="1"/>
          </rPr>
          <t>Katie Buchanan:</t>
        </r>
        <r>
          <rPr>
            <sz val="9"/>
            <color indexed="81"/>
            <rFont val="Tahoma"/>
            <charset val="1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<sst xmlns="http://schemas.openxmlformats.org/spreadsheetml/2006/main" count="505" uniqueCount="240">
  <si>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</si>
  <si>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</si>
  <si>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</si>
  <si>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</si>
  <si>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</si>
  <si>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</si>
  <si>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</si>
  <si>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</si>
  <si>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</si>
  <si>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</si>
  <si>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</si>
  <si>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</si>
  <si>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</si>
  <si>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</si>
  <si>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</si>
  <si>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</si>
  <si>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</si>
  <si>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</si>
  <si>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</si>
  <si>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</si>
  <si>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</si>
  <si>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</si>
  <si>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</si>
  <si>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</si>
  <si>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</si>
  <si>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</si>
  <si>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</si>
  <si>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</si>
  <si>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</si>
  <si>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</si>
  <si>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</si>
  <si>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</si>
  <si>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</si>
  <si>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</si>
  <si>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</si>
  <si>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</si>
  <si>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</si>
  <si>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</si>
  <si>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</si>
  <si>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</si>
  <si>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</si>
  <si>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</si>
  <si>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</si>
  <si>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</si>
  <si>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</si>
  <si>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</si>
  <si>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</si>
  <si>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</si>
  <si>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</si>
  <si>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</si>
  <si>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</si>
  <si>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</si>
  <si>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</si>
  <si>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</si>
  <si>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</si>
  <si>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</si>
  <si>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</si>
  <si>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</si>
  <si>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</si>
  <si>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</si>
  <si>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</si>
  <si>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</si>
  <si>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</si>
  <si>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</si>
  <si>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</si>
  <si>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</si>
  <si>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</si>
  <si>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</si>
  <si>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</si>
  <si>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</si>
  <si>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</si>
  <si>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</si>
  <si>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</si>
  <si>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</si>
  <si>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</si>
  <si>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</si>
  <si>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</si>
  <si>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</si>
  <si>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</si>
  <si>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</si>
  <si>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</si>
  <si>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</si>
  <si>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</si>
  <si>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</si>
  <si>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</si>
  <si>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</si>
  <si>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</si>
  <si>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</si>
  <si>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</si>
  <si>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</si>
  <si>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</si>
  <si>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</si>
  <si>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</si>
  <si>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</si>
  <si>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</si>
  <si>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</si>
  <si>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</si>
  <si>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</si>
  <si>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</si>
  <si>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</si>
  <si>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</si>
  <si>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</si>
  <si>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</si>
  <si>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</si>
  <si>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</si>
  <si>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</si>
  <si>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</si>
  <si>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</si>
  <si>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</si>
  <si>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</si>
  <si>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</si>
  <si>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</si>
  <si>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</si>
  <si>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Regional Trainers</t>
  </si>
  <si>
    <t>Purp 360, Voc 80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</si>
  <si>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</si>
  <si>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</si>
  <si>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</si>
  <si>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</si>
  <si>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</si>
  <si>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</si>
  <si>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</si>
  <si>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Voc 97</t>
  </si>
  <si>
    <t>COLLEGE</t>
  </si>
  <si>
    <t>ORIGINAL/NET</t>
  </si>
  <si>
    <t>GASTON COLLEGE</t>
  </si>
  <si>
    <t>CT Bus/Ind Support (Instructional)</t>
  </si>
  <si>
    <t>Purp 361, Voc 80</t>
  </si>
  <si>
    <t>Carryforward from 24/25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</si>
  <si>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</si>
  <si>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</si>
  <si>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</si>
  <si>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</si>
  <si>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</si>
  <si>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</si>
  <si>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</si>
  <si>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</si>
  <si>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</si>
  <si>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</si>
  <si>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</si>
  <si>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</si>
  <si>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</si>
  <si>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</si>
  <si>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</si>
  <si>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</si>
  <si>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</si>
  <si>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</si>
  <si>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</si>
  <si>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</si>
  <si>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</si>
  <si>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</si>
  <si>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</si>
  <si>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</si>
  <si>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</si>
  <si>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</si>
  <si>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</si>
  <si>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</si>
  <si>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</si>
  <si>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</si>
  <si>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</si>
  <si>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</si>
  <si>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</si>
  <si>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</si>
  <si>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</si>
  <si>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</si>
  <si>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</si>
  <si>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</si>
  <si>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</si>
  <si>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</si>
  <si>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</si>
  <si>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</si>
  <si>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</si>
  <si>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</si>
  <si>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 xml:space="preserve">Admin Allowance Carryforward 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</si>
  <si>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</si>
  <si>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</si>
  <si>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</si>
  <si>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</si>
  <si>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</si>
  <si>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</si>
  <si>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</si>
  <si>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</si>
  <si>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</si>
  <si>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</si>
  <si>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</si>
  <si>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</si>
  <si>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</si>
  <si>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Purp 365, Voc 80</t>
  </si>
  <si>
    <t>FY2025-26</t>
  </si>
  <si>
    <t>7/1/25 - 6/30/26</t>
  </si>
  <si>
    <t xml:space="preserve">Projects                      </t>
  </si>
  <si>
    <t>Funds:  7/1/25 - 6/30/26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</si>
  <si>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</si>
  <si>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</si>
  <si>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</si>
  <si>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</si>
  <si>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</si>
  <si>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</si>
  <si>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</si>
  <si>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</si>
  <si>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</si>
  <si>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</si>
  <si>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</si>
  <si>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</si>
  <si>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</si>
  <si>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</si>
  <si>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</si>
  <si>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</si>
  <si>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</si>
  <si>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</si>
  <si>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</si>
  <si>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Carryforward to                           FY 2025-26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</si>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</sst>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03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7" fillId="2" borderId="11" xfId="0" quotePrefix="1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7" fillId="2" borderId="10" xfId="0" quotePrefix="1" applyNumberFormat="1" applyFont="1" applyFill="1" applyBorder="1" applyAlignment="1">
      <alignment horizontal="center" vertical="center" wrapText="1"/>
    </xf>
    <xf numFmtId="4" fontId="7" fillId="2" borderId="12" xfId="0" quotePrefix="1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4" fontId="7" fillId="0" borderId="4" xfId="0" quotePrefix="1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/>
    </xf>
    <xf numFmtId="43" fontId="0" fillId="0" borderId="20" xfId="1" applyFont="1" applyFill="1" applyBorder="1"/>
    <xf numFmtId="43" fontId="8" fillId="0" borderId="17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8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9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center"/>
    </xf>
    <xf numFmtId="4" fontId="7" fillId="0" borderId="4" xfId="0" quotePrefix="1" applyNumberFormat="1" applyFont="1" applyFill="1" applyBorder="1" applyAlignment="1">
      <alignment horizontal="center" wrapText="1"/>
    </xf>
    <xf numFmtId="4" fontId="1" fillId="0" borderId="4" xfId="0" applyNumberFormat="1" applyFont="1" applyFill="1" applyBorder="1" applyAlignment="1">
      <alignment horizontal="center" wrapText="1"/>
    </xf>
    <xf numFmtId="4" fontId="1" fillId="0" borderId="21" xfId="0" applyNumberFormat="1" applyFont="1" applyBorder="1" applyAlignment="1">
      <alignment horizontal="center"/>
    </xf>
    <xf numFmtId="14" fontId="5" fillId="0" borderId="0" xfId="0" quotePrefix="1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 wrapText="1"/>
    </xf>
    <xf numFmtId="4" fontId="6" fillId="0" borderId="0" xfId="0" applyNumberFormat="1" applyFont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4" fontId="7" fillId="2" borderId="0" xfId="0" quotePrefix="1" applyNumberFormat="1" applyFont="1" applyFill="1" applyBorder="1" applyAlignment="1">
      <alignment horizontal="center" vertical="center" wrapText="1"/>
    </xf>
    <xf numFmtId="4" fontId="7" fillId="2" borderId="6" xfId="0" quotePrefix="1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/>
    </xf>
    <xf numFmtId="14" fontId="5" fillId="0" borderId="4" xfId="0" quotePrefix="1" applyNumberFormat="1" applyFont="1" applyFill="1" applyBorder="1" applyAlignment="1">
      <alignment horizontal="center"/>
    </xf>
    <xf numFmtId="4" fontId="7" fillId="0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3" xfId="0" applyNumberFormat="1" applyFon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center"/>
    </xf>
    <xf numFmtId="4" fontId="7" fillId="0" borderId="6" xfId="0" quotePrefix="1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 wrapText="1"/>
    </xf>
    <xf numFmtId="14" fontId="1" fillId="0" borderId="4" xfId="0" applyNumberFormat="1" applyFont="1" applyFill="1" applyBorder="1" applyAlignment="1">
      <alignment horizontal="center" wrapText="1"/>
    </xf>
    <xf numFmtId="4" fontId="7" fillId="0" borderId="14" xfId="0" quotePrefix="1" applyNumberFormat="1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1FEC2"/>
      <color rgb="FFFFE1F0"/>
      <color rgb="FFFFFFCC"/>
      <color rgb="FF79DFDD"/>
      <color rgb="FFABFFFF"/>
      <color rgb="FFC3B6D4"/>
      <color rgb="FFDEBDFF"/>
      <color rgb="FFCC99FF"/>
      <color rgb="FFFF33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4.4" x14ac:dyDescent="0.3"/>
  <cols>
    <col min="1" max="1" width="3" customWidth="1"/>
    <col min="2" max="2" width="14" customWidth="1"/>
  </cols>
  <sheetData>
    <row r="1" spans="1:3" x14ac:dyDescent="0.3">
      <c r="A1" s="6" t="s">
        <v>61</v>
      </c>
    </row>
    <row r="2" spans="1:3" x14ac:dyDescent="0.3">
      <c r="A2" t="s">
        <v>65</v>
      </c>
    </row>
    <row r="3" spans="1:3" x14ac:dyDescent="0.3">
      <c r="A3" t="s">
        <v>66</v>
      </c>
    </row>
    <row r="4" spans="1:3" x14ac:dyDescent="0.3">
      <c r="A4" t="s">
        <v>63</v>
      </c>
    </row>
    <row r="5" spans="1:3" x14ac:dyDescent="0.3">
      <c r="A5" t="s">
        <v>64</v>
      </c>
    </row>
    <row r="10" spans="1:3" x14ac:dyDescent="0.3">
      <c r="A10" s="6" t="s">
        <v>62</v>
      </c>
    </row>
    <row r="11" spans="1:3" x14ac:dyDescent="0.3">
      <c r="A11" t="s">
        <v>67</v>
      </c>
    </row>
    <row r="12" spans="1:3" x14ac:dyDescent="0.3">
      <c r="A12" t="s">
        <v>68</v>
      </c>
    </row>
    <row r="13" spans="1:3" x14ac:dyDescent="0.3">
      <c r="A13" t="s">
        <v>69</v>
      </c>
    </row>
    <row r="14" spans="1:3" ht="19.5" customHeight="1" x14ac:dyDescent="0.3">
      <c r="A14" s="7" t="s">
        <v>72</v>
      </c>
      <c r="B14" t="s">
        <v>70</v>
      </c>
      <c r="C14" t="s">
        <v>71</v>
      </c>
    </row>
    <row r="15" spans="1:3" x14ac:dyDescent="0.3">
      <c r="A15" s="7" t="s">
        <v>72</v>
      </c>
      <c r="B15" t="s">
        <v>73</v>
      </c>
      <c r="C15" t="s">
        <v>74</v>
      </c>
    </row>
    <row r="16" spans="1:3" x14ac:dyDescent="0.3">
      <c r="A16" s="7" t="s">
        <v>72</v>
      </c>
      <c r="B16" t="s">
        <v>75</v>
      </c>
      <c r="C16" t="s">
        <v>76</v>
      </c>
    </row>
    <row r="17" spans="1:3" x14ac:dyDescent="0.3">
      <c r="A17" s="7" t="s">
        <v>72</v>
      </c>
      <c r="B17" t="s">
        <v>77</v>
      </c>
      <c r="C17" t="s">
        <v>79</v>
      </c>
    </row>
    <row r="18" spans="1:3" ht="19.5" customHeight="1" x14ac:dyDescent="0.3">
      <c r="A18" s="7" t="s">
        <v>72</v>
      </c>
      <c r="B18" t="s">
        <v>78</v>
      </c>
      <c r="C18" t="s">
        <v>80</v>
      </c>
    </row>
    <row r="19" spans="1:3" ht="19.5" customHeight="1" x14ac:dyDescent="0.3">
      <c r="A19" s="8" t="s">
        <v>84</v>
      </c>
    </row>
    <row r="20" spans="1:3" x14ac:dyDescent="0.3">
      <c r="A20" s="8" t="s">
        <v>81</v>
      </c>
    </row>
    <row r="21" spans="1:3" x14ac:dyDescent="0.3">
      <c r="A21" s="8" t="s">
        <v>82</v>
      </c>
    </row>
    <row r="24" spans="1:3" x14ac:dyDescent="0.3">
      <c r="A24" s="10" t="s">
        <v>85</v>
      </c>
    </row>
    <row r="25" spans="1:3" x14ac:dyDescent="0.3">
      <c r="A25" t="s">
        <v>86</v>
      </c>
    </row>
    <row r="26" spans="1:3" x14ac:dyDescent="0.3">
      <c r="A26" t="s">
        <v>87</v>
      </c>
    </row>
    <row r="27" spans="1:3" x14ac:dyDescent="0.3">
      <c r="A27" t="s">
        <v>88</v>
      </c>
    </row>
    <row r="28" spans="1:3" x14ac:dyDescent="0.3">
      <c r="A28" t="s">
        <v>89</v>
      </c>
    </row>
    <row r="29" spans="1:3" x14ac:dyDescent="0.3">
      <c r="A29" t="s">
        <v>90</v>
      </c>
    </row>
    <row r="30" spans="1:3" x14ac:dyDescent="0.3">
      <c r="A30" t="s">
        <v>91</v>
      </c>
    </row>
    <row r="33" spans="1:2" x14ac:dyDescent="0.3">
      <c r="A33" s="11" t="s">
        <v>92</v>
      </c>
    </row>
    <row r="34" spans="1:2" x14ac:dyDescent="0.3">
      <c r="A34" t="s">
        <v>93</v>
      </c>
    </row>
    <row r="35" spans="1:2" x14ac:dyDescent="0.3">
      <c r="A35" t="s">
        <v>94</v>
      </c>
    </row>
    <row r="36" spans="1:2" x14ac:dyDescent="0.3">
      <c r="A36" t="s">
        <v>95</v>
      </c>
    </row>
    <row r="37" spans="1:2" x14ac:dyDescent="0.3">
      <c r="B37" t="s">
        <v>101</v>
      </c>
    </row>
    <row r="38" spans="1:2" x14ac:dyDescent="0.3">
      <c r="B38" t="s">
        <v>96</v>
      </c>
    </row>
    <row r="39" spans="1:2" x14ac:dyDescent="0.3">
      <c r="B39" t="s">
        <v>97</v>
      </c>
    </row>
    <row r="40" spans="1:2" x14ac:dyDescent="0.3">
      <c r="B40" t="s">
        <v>98</v>
      </c>
    </row>
    <row r="41" spans="1:2" x14ac:dyDescent="0.3">
      <c r="B41" t="s">
        <v>99</v>
      </c>
    </row>
    <row r="42" spans="1:2" x14ac:dyDescent="0.3">
      <c r="B42" t="s">
        <v>100</v>
      </c>
    </row>
    <row r="43" spans="1:2" x14ac:dyDescent="0.3">
      <c r="B43" t="s">
        <v>105</v>
      </c>
    </row>
    <row r="44" spans="1:2" x14ac:dyDescent="0.3">
      <c r="B44" t="s">
        <v>102</v>
      </c>
    </row>
    <row r="45" spans="1:2" x14ac:dyDescent="0.3">
      <c r="B45" t="s">
        <v>103</v>
      </c>
    </row>
    <row r="46" spans="1:2" x14ac:dyDescent="0.3">
      <c r="B46" t="s">
        <v>104</v>
      </c>
    </row>
    <row r="47" spans="1:2" x14ac:dyDescent="0.3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78"/>
  <sheetViews>
    <sheetView tabSelected="1" zoomScale="106" zoomScaleNormal="106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RowHeight="14.4" x14ac:dyDescent="0.3"/>
  <cols>
    <col min="2" max="2" width="32" bestFit="1" customWidth="1"/>
    <col min="3" max="5" width="20.44140625" style="28" customWidth="1"/>
    <col min="6" max="6" width="20.44140625" style="28" hidden="1" customWidth="1"/>
    <col min="7" max="7" width="20.44140625" style="28" customWidth="1"/>
    <col min="8" max="14" width="20.44140625" style="28" hidden="1" customWidth="1"/>
    <col min="15" max="49" width="20.44140625" style="28" customWidth="1"/>
    <col min="50" max="50" width="20.44140625" customWidth="1"/>
    <col min="51" max="51" width="20.44140625" hidden="1" customWidth="1"/>
    <col min="52" max="52" width="20.44140625" style="28" customWidth="1"/>
    <col min="186" max="186" width="24.5546875" customWidth="1"/>
    <col min="187" max="187" width="16.6640625" customWidth="1"/>
    <col min="188" max="238" width="16.33203125" customWidth="1"/>
    <col min="442" max="442" width="24.5546875" customWidth="1"/>
    <col min="443" max="443" width="16.6640625" customWidth="1"/>
    <col min="444" max="494" width="16.33203125" customWidth="1"/>
    <col min="698" max="698" width="24.5546875" customWidth="1"/>
    <col min="699" max="699" width="16.6640625" customWidth="1"/>
    <col min="700" max="750" width="16.33203125" customWidth="1"/>
    <col min="954" max="954" width="24.5546875" customWidth="1"/>
    <col min="955" max="955" width="16.6640625" customWidth="1"/>
    <col min="956" max="1006" width="16.33203125" customWidth="1"/>
    <col min="1210" max="1210" width="24.5546875" customWidth="1"/>
    <col min="1211" max="1211" width="16.6640625" customWidth="1"/>
    <col min="1212" max="1262" width="16.33203125" customWidth="1"/>
    <col min="1466" max="1466" width="24.5546875" customWidth="1"/>
    <col min="1467" max="1467" width="16.6640625" customWidth="1"/>
    <col min="1468" max="1518" width="16.33203125" customWidth="1"/>
    <col min="1722" max="1722" width="24.5546875" customWidth="1"/>
    <col min="1723" max="1723" width="16.6640625" customWidth="1"/>
    <col min="1724" max="1774" width="16.33203125" customWidth="1"/>
    <col min="1978" max="1978" width="24.5546875" customWidth="1"/>
    <col min="1979" max="1979" width="16.6640625" customWidth="1"/>
    <col min="1980" max="2030" width="16.33203125" customWidth="1"/>
    <col min="2234" max="2234" width="24.5546875" customWidth="1"/>
    <col min="2235" max="2235" width="16.6640625" customWidth="1"/>
    <col min="2236" max="2286" width="16.33203125" customWidth="1"/>
    <col min="2490" max="2490" width="24.5546875" customWidth="1"/>
    <col min="2491" max="2491" width="16.6640625" customWidth="1"/>
    <col min="2492" max="2542" width="16.33203125" customWidth="1"/>
    <col min="2746" max="2746" width="24.5546875" customWidth="1"/>
    <col min="2747" max="2747" width="16.6640625" customWidth="1"/>
    <col min="2748" max="2798" width="16.33203125" customWidth="1"/>
    <col min="3002" max="3002" width="24.5546875" customWidth="1"/>
    <col min="3003" max="3003" width="16.6640625" customWidth="1"/>
    <col min="3004" max="3054" width="16.33203125" customWidth="1"/>
    <col min="3258" max="3258" width="24.5546875" customWidth="1"/>
    <col min="3259" max="3259" width="16.6640625" customWidth="1"/>
    <col min="3260" max="3310" width="16.33203125" customWidth="1"/>
    <col min="3514" max="3514" width="24.5546875" customWidth="1"/>
    <col min="3515" max="3515" width="16.6640625" customWidth="1"/>
    <col min="3516" max="3566" width="16.33203125" customWidth="1"/>
    <col min="3770" max="3770" width="24.5546875" customWidth="1"/>
    <col min="3771" max="3771" width="16.6640625" customWidth="1"/>
    <col min="3772" max="3822" width="16.33203125" customWidth="1"/>
    <col min="4026" max="4026" width="24.5546875" customWidth="1"/>
    <col min="4027" max="4027" width="16.6640625" customWidth="1"/>
    <col min="4028" max="4078" width="16.33203125" customWidth="1"/>
    <col min="4282" max="4282" width="24.5546875" customWidth="1"/>
    <col min="4283" max="4283" width="16.6640625" customWidth="1"/>
    <col min="4284" max="4334" width="16.33203125" customWidth="1"/>
    <col min="4538" max="4538" width="24.5546875" customWidth="1"/>
    <col min="4539" max="4539" width="16.6640625" customWidth="1"/>
    <col min="4540" max="4590" width="16.33203125" customWidth="1"/>
    <col min="4794" max="4794" width="24.5546875" customWidth="1"/>
    <col min="4795" max="4795" width="16.6640625" customWidth="1"/>
    <col min="4796" max="4846" width="16.33203125" customWidth="1"/>
    <col min="5050" max="5050" width="24.5546875" customWidth="1"/>
    <col min="5051" max="5051" width="16.6640625" customWidth="1"/>
    <col min="5052" max="5102" width="16.33203125" customWidth="1"/>
    <col min="5306" max="5306" width="24.5546875" customWidth="1"/>
    <col min="5307" max="5307" width="16.6640625" customWidth="1"/>
    <col min="5308" max="5358" width="16.33203125" customWidth="1"/>
    <col min="5562" max="5562" width="24.5546875" customWidth="1"/>
    <col min="5563" max="5563" width="16.6640625" customWidth="1"/>
    <col min="5564" max="5614" width="16.33203125" customWidth="1"/>
    <col min="5818" max="5818" width="24.5546875" customWidth="1"/>
    <col min="5819" max="5819" width="16.6640625" customWidth="1"/>
    <col min="5820" max="5870" width="16.33203125" customWidth="1"/>
    <col min="6074" max="6074" width="24.5546875" customWidth="1"/>
    <col min="6075" max="6075" width="16.6640625" customWidth="1"/>
    <col min="6076" max="6126" width="16.33203125" customWidth="1"/>
    <col min="6330" max="6330" width="24.5546875" customWidth="1"/>
    <col min="6331" max="6331" width="16.6640625" customWidth="1"/>
    <col min="6332" max="6382" width="16.33203125" customWidth="1"/>
    <col min="6586" max="6586" width="24.5546875" customWidth="1"/>
    <col min="6587" max="6587" width="16.6640625" customWidth="1"/>
    <col min="6588" max="6638" width="16.33203125" customWidth="1"/>
    <col min="6842" max="6842" width="24.5546875" customWidth="1"/>
    <col min="6843" max="6843" width="16.6640625" customWidth="1"/>
    <col min="6844" max="6894" width="16.33203125" customWidth="1"/>
    <col min="7098" max="7098" width="24.5546875" customWidth="1"/>
    <col min="7099" max="7099" width="16.6640625" customWidth="1"/>
    <col min="7100" max="7150" width="16.33203125" customWidth="1"/>
    <col min="7354" max="7354" width="24.5546875" customWidth="1"/>
    <col min="7355" max="7355" width="16.6640625" customWidth="1"/>
    <col min="7356" max="7406" width="16.33203125" customWidth="1"/>
    <col min="7610" max="7610" width="24.5546875" customWidth="1"/>
    <col min="7611" max="7611" width="16.6640625" customWidth="1"/>
    <col min="7612" max="7662" width="16.33203125" customWidth="1"/>
    <col min="7866" max="7866" width="24.5546875" customWidth="1"/>
    <col min="7867" max="7867" width="16.6640625" customWidth="1"/>
    <col min="7868" max="7918" width="16.33203125" customWidth="1"/>
    <col min="8122" max="8122" width="24.5546875" customWidth="1"/>
    <col min="8123" max="8123" width="16.6640625" customWidth="1"/>
    <col min="8124" max="8174" width="16.33203125" customWidth="1"/>
    <col min="8378" max="8378" width="24.5546875" customWidth="1"/>
    <col min="8379" max="8379" width="16.6640625" customWidth="1"/>
    <col min="8380" max="8430" width="16.33203125" customWidth="1"/>
    <col min="8634" max="8634" width="24.5546875" customWidth="1"/>
    <col min="8635" max="8635" width="16.6640625" customWidth="1"/>
    <col min="8636" max="8686" width="16.33203125" customWidth="1"/>
    <col min="8890" max="8890" width="24.5546875" customWidth="1"/>
    <col min="8891" max="8891" width="16.6640625" customWidth="1"/>
    <col min="8892" max="8942" width="16.33203125" customWidth="1"/>
    <col min="9146" max="9146" width="24.5546875" customWidth="1"/>
    <col min="9147" max="9147" width="16.6640625" customWidth="1"/>
    <col min="9148" max="9198" width="16.33203125" customWidth="1"/>
    <col min="9402" max="9402" width="24.5546875" customWidth="1"/>
    <col min="9403" max="9403" width="16.6640625" customWidth="1"/>
    <col min="9404" max="9454" width="16.33203125" customWidth="1"/>
    <col min="9658" max="9658" width="24.5546875" customWidth="1"/>
    <col min="9659" max="9659" width="16.6640625" customWidth="1"/>
    <col min="9660" max="9710" width="16.33203125" customWidth="1"/>
    <col min="9914" max="9914" width="24.5546875" customWidth="1"/>
    <col min="9915" max="9915" width="16.6640625" customWidth="1"/>
    <col min="9916" max="9966" width="16.33203125" customWidth="1"/>
    <col min="10170" max="10170" width="24.5546875" customWidth="1"/>
    <col min="10171" max="10171" width="16.6640625" customWidth="1"/>
    <col min="10172" max="10222" width="16.33203125" customWidth="1"/>
    <col min="10426" max="10426" width="24.5546875" customWidth="1"/>
    <col min="10427" max="10427" width="16.6640625" customWidth="1"/>
    <col min="10428" max="10478" width="16.33203125" customWidth="1"/>
    <col min="10682" max="10682" width="24.5546875" customWidth="1"/>
    <col min="10683" max="10683" width="16.6640625" customWidth="1"/>
    <col min="10684" max="10734" width="16.33203125" customWidth="1"/>
    <col min="10938" max="10938" width="24.5546875" customWidth="1"/>
    <col min="10939" max="10939" width="16.6640625" customWidth="1"/>
    <col min="10940" max="10990" width="16.33203125" customWidth="1"/>
    <col min="11194" max="11194" width="24.5546875" customWidth="1"/>
    <col min="11195" max="11195" width="16.6640625" customWidth="1"/>
    <col min="11196" max="11246" width="16.33203125" customWidth="1"/>
    <col min="11450" max="11450" width="24.5546875" customWidth="1"/>
    <col min="11451" max="11451" width="16.6640625" customWidth="1"/>
    <col min="11452" max="11502" width="16.33203125" customWidth="1"/>
    <col min="11706" max="11706" width="24.5546875" customWidth="1"/>
    <col min="11707" max="11707" width="16.6640625" customWidth="1"/>
    <col min="11708" max="11758" width="16.33203125" customWidth="1"/>
    <col min="11962" max="11962" width="24.5546875" customWidth="1"/>
    <col min="11963" max="11963" width="16.6640625" customWidth="1"/>
    <col min="11964" max="12014" width="16.33203125" customWidth="1"/>
    <col min="12218" max="12218" width="24.5546875" customWidth="1"/>
    <col min="12219" max="12219" width="16.6640625" customWidth="1"/>
    <col min="12220" max="12270" width="16.33203125" customWidth="1"/>
    <col min="12474" max="12474" width="24.5546875" customWidth="1"/>
    <col min="12475" max="12475" width="16.6640625" customWidth="1"/>
    <col min="12476" max="12526" width="16.33203125" customWidth="1"/>
    <col min="12730" max="12730" width="24.5546875" customWidth="1"/>
    <col min="12731" max="12731" width="16.6640625" customWidth="1"/>
    <col min="12732" max="12782" width="16.33203125" customWidth="1"/>
    <col min="12986" max="12986" width="24.5546875" customWidth="1"/>
    <col min="12987" max="12987" width="16.6640625" customWidth="1"/>
    <col min="12988" max="13038" width="16.33203125" customWidth="1"/>
    <col min="13242" max="13242" width="24.5546875" customWidth="1"/>
    <col min="13243" max="13243" width="16.6640625" customWidth="1"/>
    <col min="13244" max="13294" width="16.33203125" customWidth="1"/>
    <col min="13498" max="13498" width="24.5546875" customWidth="1"/>
    <col min="13499" max="13499" width="16.6640625" customWidth="1"/>
    <col min="13500" max="13550" width="16.33203125" customWidth="1"/>
    <col min="13754" max="13754" width="24.5546875" customWidth="1"/>
    <col min="13755" max="13755" width="16.6640625" customWidth="1"/>
    <col min="13756" max="13806" width="16.33203125" customWidth="1"/>
    <col min="14010" max="14010" width="24.5546875" customWidth="1"/>
    <col min="14011" max="14011" width="16.6640625" customWidth="1"/>
    <col min="14012" max="14062" width="16.33203125" customWidth="1"/>
    <col min="14266" max="14266" width="24.5546875" customWidth="1"/>
    <col min="14267" max="14267" width="16.6640625" customWidth="1"/>
    <col min="14268" max="14318" width="16.33203125" customWidth="1"/>
    <col min="14522" max="14522" width="24.5546875" customWidth="1"/>
    <col min="14523" max="14523" width="16.6640625" customWidth="1"/>
    <col min="14524" max="14574" width="16.33203125" customWidth="1"/>
    <col min="14778" max="14778" width="24.5546875" customWidth="1"/>
    <col min="14779" max="14779" width="16.6640625" customWidth="1"/>
    <col min="14780" max="14830" width="16.33203125" customWidth="1"/>
    <col min="15034" max="15034" width="24.5546875" customWidth="1"/>
    <col min="15035" max="15035" width="16.6640625" customWidth="1"/>
    <col min="15036" max="15086" width="16.33203125" customWidth="1"/>
    <col min="15290" max="15290" width="24.5546875" customWidth="1"/>
    <col min="15291" max="15291" width="16.6640625" customWidth="1"/>
    <col min="15292" max="15342" width="16.33203125" customWidth="1"/>
    <col min="15546" max="15546" width="24.5546875" customWidth="1"/>
    <col min="15547" max="15547" width="16.6640625" customWidth="1"/>
    <col min="15548" max="15598" width="16.33203125" customWidth="1"/>
    <col min="15802" max="15802" width="24.5546875" customWidth="1"/>
    <col min="15803" max="15803" width="16.6640625" customWidth="1"/>
    <col min="15804" max="15854" width="16.33203125" customWidth="1"/>
    <col min="16058" max="16058" width="24.5546875" customWidth="1"/>
    <col min="16059" max="16059" width="16.6640625" customWidth="1"/>
    <col min="16060" max="16110" width="16.33203125" customWidth="1"/>
  </cols>
  <sheetData>
    <row r="1" spans="1:52" s="24" customFormat="1" ht="30.6" x14ac:dyDescent="0.2">
      <c r="A1" s="22"/>
      <c r="B1" s="13" t="s">
        <v>83</v>
      </c>
      <c r="C1" s="23"/>
      <c r="D1" s="46"/>
      <c r="E1" s="78" t="s">
        <v>108</v>
      </c>
      <c r="F1" s="38" t="s">
        <v>108</v>
      </c>
      <c r="G1" s="54" t="s">
        <v>108</v>
      </c>
      <c r="H1" s="38" t="s">
        <v>108</v>
      </c>
      <c r="I1" s="38" t="s">
        <v>108</v>
      </c>
      <c r="J1" s="38" t="s">
        <v>108</v>
      </c>
      <c r="K1" s="83" t="s">
        <v>108</v>
      </c>
      <c r="L1" s="39" t="s">
        <v>108</v>
      </c>
      <c r="M1" s="39" t="s">
        <v>108</v>
      </c>
      <c r="N1" s="39" t="s">
        <v>108</v>
      </c>
      <c r="O1" s="93" t="s">
        <v>129</v>
      </c>
      <c r="P1" s="93" t="s">
        <v>129</v>
      </c>
      <c r="Q1" s="93" t="s">
        <v>129</v>
      </c>
      <c r="R1" s="93" t="s">
        <v>129</v>
      </c>
      <c r="S1" s="93" t="s">
        <v>129</v>
      </c>
      <c r="T1" s="54" t="s">
        <v>108</v>
      </c>
      <c r="U1" s="93" t="s">
        <v>198</v>
      </c>
      <c r="V1" s="93" t="s">
        <v>198</v>
      </c>
      <c r="W1" s="54" t="s">
        <v>146</v>
      </c>
      <c r="X1" s="54" t="s">
        <v>108</v>
      </c>
      <c r="Y1" s="97" t="s">
        <v>205</v>
      </c>
      <c r="Z1" s="54" t="s">
        <v>108</v>
      </c>
      <c r="AA1" s="75" t="s">
        <v>165</v>
      </c>
      <c r="AB1" s="75" t="s">
        <v>165</v>
      </c>
      <c r="AC1" s="54" t="s">
        <v>229</v>
      </c>
      <c r="AD1" s="61" t="s">
        <v>137</v>
      </c>
      <c r="AE1" s="61" t="s">
        <v>137</v>
      </c>
      <c r="AF1" s="54" t="s">
        <v>137</v>
      </c>
      <c r="AG1" s="54" t="s">
        <v>137</v>
      </c>
      <c r="AH1" s="75" t="s">
        <v>165</v>
      </c>
      <c r="AI1" s="49" t="s">
        <v>158</v>
      </c>
      <c r="AJ1" s="49" t="s">
        <v>158</v>
      </c>
      <c r="AK1" s="49" t="s">
        <v>158</v>
      </c>
      <c r="AL1" s="54" t="s">
        <v>108</v>
      </c>
      <c r="AM1" s="75" t="s">
        <v>165</v>
      </c>
      <c r="AN1" s="54" t="s">
        <v>176</v>
      </c>
      <c r="AO1" s="54" t="s">
        <v>162</v>
      </c>
      <c r="AP1" s="75" t="s">
        <v>165</v>
      </c>
      <c r="AQ1" s="97" t="s">
        <v>218</v>
      </c>
      <c r="AR1" s="54" t="s">
        <v>108</v>
      </c>
      <c r="AS1" s="77" t="s">
        <v>236</v>
      </c>
      <c r="AT1" s="77" t="s">
        <v>236</v>
      </c>
      <c r="AU1" s="77" t="s">
        <v>236</v>
      </c>
      <c r="AV1" s="75" t="s">
        <v>108</v>
      </c>
      <c r="AW1" s="75" t="s">
        <v>165</v>
      </c>
      <c r="AX1" s="75" t="s">
        <v>108</v>
      </c>
      <c r="AY1" s="54" t="s">
        <v>108</v>
      </c>
      <c r="AZ1" s="93" t="s">
        <v>198</v>
      </c>
    </row>
    <row r="2" spans="1:52" s="1" customFormat="1" ht="10.199999999999999" x14ac:dyDescent="0.2">
      <c r="B2" s="42"/>
      <c r="C2" s="43"/>
      <c r="D2" s="48"/>
      <c r="E2" s="79"/>
      <c r="F2" s="35"/>
      <c r="G2" s="90" t="s">
        <v>59</v>
      </c>
      <c r="H2" s="35"/>
      <c r="I2" s="35"/>
      <c r="J2" s="35"/>
      <c r="K2" s="84"/>
      <c r="L2" s="32"/>
      <c r="M2" s="32"/>
      <c r="N2" s="32"/>
      <c r="O2" s="94" t="s">
        <v>196</v>
      </c>
      <c r="P2" s="94" t="s">
        <v>196</v>
      </c>
      <c r="Q2" s="94" t="s">
        <v>196</v>
      </c>
      <c r="R2" s="94" t="s">
        <v>196</v>
      </c>
      <c r="S2" s="94" t="s">
        <v>196</v>
      </c>
      <c r="T2" s="94" t="s">
        <v>196</v>
      </c>
      <c r="U2" s="94" t="s">
        <v>196</v>
      </c>
      <c r="V2" s="94" t="s">
        <v>196</v>
      </c>
      <c r="W2" s="94" t="s">
        <v>196</v>
      </c>
      <c r="X2" s="94" t="s">
        <v>196</v>
      </c>
      <c r="Y2" s="94" t="s">
        <v>196</v>
      </c>
      <c r="Z2" s="94" t="s">
        <v>196</v>
      </c>
      <c r="AA2" s="94" t="s">
        <v>196</v>
      </c>
      <c r="AB2" s="94" t="s">
        <v>196</v>
      </c>
      <c r="AC2" s="94" t="s">
        <v>196</v>
      </c>
      <c r="AD2" s="60" t="s">
        <v>196</v>
      </c>
      <c r="AE2" s="60" t="s">
        <v>196</v>
      </c>
      <c r="AF2" s="94" t="s">
        <v>196</v>
      </c>
      <c r="AG2" s="94" t="s">
        <v>196</v>
      </c>
      <c r="AH2" s="94" t="s">
        <v>196</v>
      </c>
      <c r="AI2" s="84" t="s">
        <v>196</v>
      </c>
      <c r="AJ2" s="84" t="s">
        <v>196</v>
      </c>
      <c r="AK2" s="84" t="s">
        <v>196</v>
      </c>
      <c r="AL2" s="94" t="s">
        <v>196</v>
      </c>
      <c r="AM2" s="94" t="s">
        <v>196</v>
      </c>
      <c r="AN2" s="94" t="s">
        <v>196</v>
      </c>
      <c r="AO2" s="94" t="s">
        <v>196</v>
      </c>
      <c r="AP2" s="94" t="s">
        <v>196</v>
      </c>
      <c r="AQ2" s="94" t="s">
        <v>196</v>
      </c>
      <c r="AR2" s="94" t="s">
        <v>196</v>
      </c>
      <c r="AS2" s="94" t="s">
        <v>196</v>
      </c>
      <c r="AT2" s="94" t="s">
        <v>196</v>
      </c>
      <c r="AU2" s="94" t="s">
        <v>196</v>
      </c>
      <c r="AV2" s="94" t="s">
        <v>196</v>
      </c>
      <c r="AW2" s="94" t="s">
        <v>196</v>
      </c>
      <c r="AX2" s="94" t="s">
        <v>196</v>
      </c>
      <c r="AY2" s="90"/>
      <c r="AZ2" s="94" t="s">
        <v>196</v>
      </c>
    </row>
    <row r="3" spans="1:52" s="1" customFormat="1" ht="21" thickBot="1" x14ac:dyDescent="0.25">
      <c r="A3" s="1" t="s">
        <v>107</v>
      </c>
      <c r="B3" s="14"/>
      <c r="C3" s="25"/>
      <c r="D3" s="48"/>
      <c r="E3" s="80" t="s">
        <v>181</v>
      </c>
      <c r="F3" s="35" t="s">
        <v>189</v>
      </c>
      <c r="G3" s="90" t="s">
        <v>189</v>
      </c>
      <c r="H3" s="35" t="s">
        <v>189</v>
      </c>
      <c r="I3" s="35" t="s">
        <v>189</v>
      </c>
      <c r="J3" s="35" t="s">
        <v>189</v>
      </c>
      <c r="K3" s="84" t="s">
        <v>191</v>
      </c>
      <c r="L3" s="32" t="s">
        <v>191</v>
      </c>
      <c r="M3" s="32" t="s">
        <v>191</v>
      </c>
      <c r="N3" s="32" t="s">
        <v>191</v>
      </c>
      <c r="O3" s="94" t="s">
        <v>195</v>
      </c>
      <c r="P3" s="94" t="s">
        <v>195</v>
      </c>
      <c r="Q3" s="94" t="s">
        <v>195</v>
      </c>
      <c r="R3" s="94" t="s">
        <v>195</v>
      </c>
      <c r="S3" s="94" t="s">
        <v>195</v>
      </c>
      <c r="T3" s="55" t="s">
        <v>195</v>
      </c>
      <c r="U3" s="94" t="s">
        <v>195</v>
      </c>
      <c r="V3" s="94" t="s">
        <v>134</v>
      </c>
      <c r="W3" s="55" t="s">
        <v>195</v>
      </c>
      <c r="X3" s="55" t="s">
        <v>131</v>
      </c>
      <c r="Y3" s="55" t="s">
        <v>195</v>
      </c>
      <c r="Z3" s="55" t="s">
        <v>195</v>
      </c>
      <c r="AA3" s="98" t="s">
        <v>201</v>
      </c>
      <c r="AB3" s="98" t="s">
        <v>201</v>
      </c>
      <c r="AC3" s="90" t="s">
        <v>195</v>
      </c>
      <c r="AD3" s="64" t="s">
        <v>195</v>
      </c>
      <c r="AE3" s="64" t="s">
        <v>195</v>
      </c>
      <c r="AF3" s="90" t="s">
        <v>195</v>
      </c>
      <c r="AG3" s="90" t="s">
        <v>195</v>
      </c>
      <c r="AH3" s="98" t="s">
        <v>201</v>
      </c>
      <c r="AI3" s="101" t="s">
        <v>210</v>
      </c>
      <c r="AJ3" s="101" t="s">
        <v>210</v>
      </c>
      <c r="AK3" s="101" t="s">
        <v>210</v>
      </c>
      <c r="AL3" s="55" t="s">
        <v>195</v>
      </c>
      <c r="AM3" s="98" t="s">
        <v>201</v>
      </c>
      <c r="AN3" s="55" t="s">
        <v>195</v>
      </c>
      <c r="AO3" s="55" t="s">
        <v>214</v>
      </c>
      <c r="AP3" s="98" t="s">
        <v>201</v>
      </c>
      <c r="AQ3" s="55" t="s">
        <v>219</v>
      </c>
      <c r="AR3" s="55" t="s">
        <v>195</v>
      </c>
      <c r="AS3" s="55" t="s">
        <v>237</v>
      </c>
      <c r="AT3" s="55" t="s">
        <v>237</v>
      </c>
      <c r="AU3" s="55" t="s">
        <v>237</v>
      </c>
      <c r="AV3" s="55" t="s">
        <v>195</v>
      </c>
      <c r="AW3" s="98" t="s">
        <v>201</v>
      </c>
      <c r="AX3" s="55" t="s">
        <v>195</v>
      </c>
      <c r="AY3" s="55" t="s">
        <v>131</v>
      </c>
      <c r="AZ3" s="94" t="s">
        <v>195</v>
      </c>
    </row>
    <row r="4" spans="1:52" s="2" customFormat="1" ht="42" thickBot="1" x14ac:dyDescent="0.35">
      <c r="B4" s="15"/>
      <c r="C4" s="51" t="s">
        <v>0</v>
      </c>
      <c r="D4" s="89" t="s">
        <v>124</v>
      </c>
      <c r="E4" s="81" t="s">
        <v>186</v>
      </c>
      <c r="F4" s="36" t="s">
        <v>112</v>
      </c>
      <c r="G4" s="91" t="s">
        <v>112</v>
      </c>
      <c r="H4" s="88" t="s">
        <v>112</v>
      </c>
      <c r="I4" s="88" t="s">
        <v>112</v>
      </c>
      <c r="J4" s="88" t="s">
        <v>112</v>
      </c>
      <c r="K4" s="52" t="s">
        <v>128</v>
      </c>
      <c r="L4" s="52"/>
      <c r="M4" s="52"/>
      <c r="N4" s="53"/>
      <c r="O4" s="95" t="s">
        <v>182</v>
      </c>
      <c r="P4" s="95" t="s">
        <v>183</v>
      </c>
      <c r="Q4" s="95" t="s">
        <v>225</v>
      </c>
      <c r="R4" s="95" t="s">
        <v>227</v>
      </c>
      <c r="S4" s="95" t="s">
        <v>197</v>
      </c>
      <c r="T4" s="56" t="s">
        <v>228</v>
      </c>
      <c r="U4" s="99" t="s">
        <v>133</v>
      </c>
      <c r="V4" s="99" t="s">
        <v>136</v>
      </c>
      <c r="W4" s="56" t="s">
        <v>192</v>
      </c>
      <c r="X4" s="56" t="s">
        <v>171</v>
      </c>
      <c r="Y4" s="56" t="s">
        <v>152</v>
      </c>
      <c r="Z4" s="56" t="s">
        <v>141</v>
      </c>
      <c r="AA4" s="56" t="s">
        <v>155</v>
      </c>
      <c r="AB4" s="56" t="s">
        <v>156</v>
      </c>
      <c r="AC4" s="56" t="s">
        <v>230</v>
      </c>
      <c r="AD4" s="62" t="s">
        <v>207</v>
      </c>
      <c r="AE4" s="62" t="s">
        <v>207</v>
      </c>
      <c r="AF4" s="56" t="s">
        <v>238</v>
      </c>
      <c r="AG4" s="56" t="s">
        <v>239</v>
      </c>
      <c r="AH4" s="56" t="s">
        <v>200</v>
      </c>
      <c r="AI4" s="102" t="s">
        <v>160</v>
      </c>
      <c r="AJ4" s="102" t="s">
        <v>160</v>
      </c>
      <c r="AK4" s="102" t="s">
        <v>160</v>
      </c>
      <c r="AL4" s="56" t="s">
        <v>150</v>
      </c>
      <c r="AM4" s="56" t="s">
        <v>212</v>
      </c>
      <c r="AN4" s="56" t="s">
        <v>174</v>
      </c>
      <c r="AO4" s="56" t="s">
        <v>215</v>
      </c>
      <c r="AP4" s="56" t="s">
        <v>164</v>
      </c>
      <c r="AQ4" s="56" t="s">
        <v>220</v>
      </c>
      <c r="AR4" s="56" t="s">
        <v>232</v>
      </c>
      <c r="AS4" s="76" t="s">
        <v>177</v>
      </c>
      <c r="AT4" s="76" t="s">
        <v>177</v>
      </c>
      <c r="AU4" s="76" t="s">
        <v>177</v>
      </c>
      <c r="AV4" s="76" t="s">
        <v>167</v>
      </c>
      <c r="AW4" s="56" t="s">
        <v>222</v>
      </c>
      <c r="AX4" s="56" t="s">
        <v>169</v>
      </c>
      <c r="AY4" s="56" t="s">
        <v>184</v>
      </c>
      <c r="AZ4" s="56" t="s">
        <v>143</v>
      </c>
    </row>
    <row r="5" spans="1:52" s="12" customFormat="1" ht="27.6" x14ac:dyDescent="0.3">
      <c r="B5" s="16" t="s">
        <v>109</v>
      </c>
      <c r="C5" s="51"/>
      <c r="D5" s="89"/>
      <c r="E5" s="81" t="s">
        <v>188</v>
      </c>
      <c r="F5" s="36" t="s">
        <v>113</v>
      </c>
      <c r="G5" s="56" t="s">
        <v>190</v>
      </c>
      <c r="H5" s="36" t="s">
        <v>173</v>
      </c>
      <c r="I5" s="36" t="s">
        <v>126</v>
      </c>
      <c r="J5" s="36" t="s">
        <v>126</v>
      </c>
      <c r="K5" s="85" t="s">
        <v>116</v>
      </c>
      <c r="L5" s="40" t="s">
        <v>140</v>
      </c>
      <c r="M5" s="33" t="s">
        <v>117</v>
      </c>
      <c r="N5" s="33" t="s">
        <v>118</v>
      </c>
      <c r="O5" s="95" t="s">
        <v>194</v>
      </c>
      <c r="P5" s="95" t="s">
        <v>194</v>
      </c>
      <c r="Q5" s="95" t="s">
        <v>226</v>
      </c>
      <c r="R5" s="95" t="s">
        <v>226</v>
      </c>
      <c r="S5" s="95" t="s">
        <v>194</v>
      </c>
      <c r="T5" s="56" t="s">
        <v>226</v>
      </c>
      <c r="U5" s="95" t="s">
        <v>194</v>
      </c>
      <c r="V5" s="99" t="s">
        <v>194</v>
      </c>
      <c r="W5" s="99" t="s">
        <v>226</v>
      </c>
      <c r="X5" s="56" t="s">
        <v>199</v>
      </c>
      <c r="Y5" s="56" t="s">
        <v>204</v>
      </c>
      <c r="Z5" s="56" t="s">
        <v>206</v>
      </c>
      <c r="AA5" s="56" t="s">
        <v>206</v>
      </c>
      <c r="AB5" s="56" t="s">
        <v>206</v>
      </c>
      <c r="AC5" s="56" t="s">
        <v>226</v>
      </c>
      <c r="AD5" s="62" t="s">
        <v>208</v>
      </c>
      <c r="AE5" s="62" t="s">
        <v>226</v>
      </c>
      <c r="AF5" s="56" t="s">
        <v>226</v>
      </c>
      <c r="AG5" s="56" t="s">
        <v>226</v>
      </c>
      <c r="AH5" s="56" t="s">
        <v>202</v>
      </c>
      <c r="AI5" s="33" t="s">
        <v>211</v>
      </c>
      <c r="AJ5" s="33" t="s">
        <v>211</v>
      </c>
      <c r="AK5" s="33" t="s">
        <v>211</v>
      </c>
      <c r="AL5" s="56" t="s">
        <v>226</v>
      </c>
      <c r="AM5" s="56" t="s">
        <v>213</v>
      </c>
      <c r="AN5" s="56" t="s">
        <v>226</v>
      </c>
      <c r="AO5" s="56" t="s">
        <v>193</v>
      </c>
      <c r="AP5" s="56" t="s">
        <v>216</v>
      </c>
      <c r="AQ5" s="56" t="s">
        <v>216</v>
      </c>
      <c r="AR5" s="56" t="s">
        <v>226</v>
      </c>
      <c r="AS5" s="56" t="s">
        <v>178</v>
      </c>
      <c r="AT5" s="56" t="s">
        <v>179</v>
      </c>
      <c r="AU5" s="56" t="s">
        <v>180</v>
      </c>
      <c r="AV5" s="56" t="s">
        <v>226</v>
      </c>
      <c r="AW5" s="56" t="s">
        <v>223</v>
      </c>
      <c r="AX5" s="56" t="s">
        <v>226</v>
      </c>
      <c r="AY5" s="56" t="s">
        <v>148</v>
      </c>
      <c r="AZ5" s="56" t="s">
        <v>224</v>
      </c>
    </row>
    <row r="6" spans="1:52" s="2" customFormat="1" ht="13.8" x14ac:dyDescent="0.3">
      <c r="B6" s="44"/>
      <c r="C6" s="51"/>
      <c r="D6" s="89"/>
      <c r="E6" s="82"/>
      <c r="F6" s="36" t="s">
        <v>114</v>
      </c>
      <c r="G6" s="56" t="s">
        <v>127</v>
      </c>
      <c r="H6" s="36" t="s">
        <v>127</v>
      </c>
      <c r="I6" s="36" t="s">
        <v>187</v>
      </c>
      <c r="J6" s="36" t="s">
        <v>187</v>
      </c>
      <c r="K6" s="86" t="s">
        <v>119</v>
      </c>
      <c r="L6" s="33" t="s">
        <v>120</v>
      </c>
      <c r="M6" s="33" t="s">
        <v>121</v>
      </c>
      <c r="N6" s="33" t="s">
        <v>122</v>
      </c>
      <c r="O6" s="95" t="s">
        <v>130</v>
      </c>
      <c r="P6" s="95" t="s">
        <v>130</v>
      </c>
      <c r="Q6" s="95" t="s">
        <v>130</v>
      </c>
      <c r="R6" s="95" t="s">
        <v>130</v>
      </c>
      <c r="S6" s="95" t="s">
        <v>130</v>
      </c>
      <c r="T6" s="56" t="s">
        <v>145</v>
      </c>
      <c r="U6" s="99" t="s">
        <v>132</v>
      </c>
      <c r="V6" s="99" t="s">
        <v>135</v>
      </c>
      <c r="W6" s="56" t="s">
        <v>147</v>
      </c>
      <c r="X6" s="56" t="s">
        <v>172</v>
      </c>
      <c r="Y6" s="56" t="s">
        <v>153</v>
      </c>
      <c r="Z6" s="56" t="s">
        <v>142</v>
      </c>
      <c r="AA6" s="56" t="s">
        <v>154</v>
      </c>
      <c r="AB6" s="56" t="s">
        <v>157</v>
      </c>
      <c r="AC6" s="56" t="s">
        <v>231</v>
      </c>
      <c r="AD6" s="62" t="s">
        <v>209</v>
      </c>
      <c r="AE6" s="62" t="s">
        <v>209</v>
      </c>
      <c r="AF6" s="56" t="s">
        <v>139</v>
      </c>
      <c r="AG6" s="56" t="s">
        <v>138</v>
      </c>
      <c r="AH6" s="56" t="s">
        <v>203</v>
      </c>
      <c r="AI6" s="33" t="s">
        <v>159</v>
      </c>
      <c r="AJ6" s="33" t="s">
        <v>159</v>
      </c>
      <c r="AK6" s="33" t="s">
        <v>159</v>
      </c>
      <c r="AL6" s="56" t="s">
        <v>149</v>
      </c>
      <c r="AM6" s="56" t="s">
        <v>161</v>
      </c>
      <c r="AN6" s="56" t="s">
        <v>175</v>
      </c>
      <c r="AO6" s="56" t="s">
        <v>163</v>
      </c>
      <c r="AP6" s="56" t="s">
        <v>217</v>
      </c>
      <c r="AQ6" s="56" t="s">
        <v>221</v>
      </c>
      <c r="AR6" s="56" t="s">
        <v>151</v>
      </c>
      <c r="AS6" s="56" t="s">
        <v>233</v>
      </c>
      <c r="AT6" s="56" t="s">
        <v>234</v>
      </c>
      <c r="AU6" s="56" t="s">
        <v>235</v>
      </c>
      <c r="AV6" s="56" t="s">
        <v>168</v>
      </c>
      <c r="AW6" s="56" t="s">
        <v>166</v>
      </c>
      <c r="AX6" s="56" t="s">
        <v>170</v>
      </c>
      <c r="AY6" s="56" t="s">
        <v>185</v>
      </c>
      <c r="AZ6" s="56" t="s">
        <v>144</v>
      </c>
    </row>
    <row r="7" spans="1:52" s="27" customFormat="1" thickBot="1" x14ac:dyDescent="0.35">
      <c r="A7" s="5" t="s">
        <v>60</v>
      </c>
      <c r="B7" s="17" t="s">
        <v>123</v>
      </c>
      <c r="C7" s="26" t="s">
        <v>1</v>
      </c>
      <c r="D7" s="47" t="s">
        <v>1</v>
      </c>
      <c r="E7" s="26" t="s">
        <v>110</v>
      </c>
      <c r="F7" s="37" t="s">
        <v>1</v>
      </c>
      <c r="G7" s="57" t="s">
        <v>1</v>
      </c>
      <c r="H7" s="37" t="s">
        <v>1</v>
      </c>
      <c r="I7" s="37" t="s">
        <v>1</v>
      </c>
      <c r="J7" s="37" t="s">
        <v>110</v>
      </c>
      <c r="K7" s="87" t="s">
        <v>1</v>
      </c>
      <c r="L7" s="34" t="s">
        <v>1</v>
      </c>
      <c r="M7" s="34" t="s">
        <v>1</v>
      </c>
      <c r="N7" s="34" t="s">
        <v>1</v>
      </c>
      <c r="O7" s="96" t="s">
        <v>1</v>
      </c>
      <c r="P7" s="96" t="s">
        <v>1</v>
      </c>
      <c r="Q7" s="96" t="s">
        <v>1</v>
      </c>
      <c r="R7" s="96" t="s">
        <v>1</v>
      </c>
      <c r="S7" s="96" t="s">
        <v>1</v>
      </c>
      <c r="T7" s="57" t="s">
        <v>1</v>
      </c>
      <c r="U7" s="100" t="s">
        <v>1</v>
      </c>
      <c r="V7" s="100" t="s">
        <v>1</v>
      </c>
      <c r="W7" s="57" t="s">
        <v>1</v>
      </c>
      <c r="X7" s="57" t="s">
        <v>1</v>
      </c>
      <c r="Y7" s="57" t="s">
        <v>1</v>
      </c>
      <c r="Z7" s="57" t="s">
        <v>1</v>
      </c>
      <c r="AA7" s="57" t="s">
        <v>1</v>
      </c>
      <c r="AB7" s="57" t="s">
        <v>1</v>
      </c>
      <c r="AC7" s="57" t="s">
        <v>1</v>
      </c>
      <c r="AD7" s="63" t="s">
        <v>1</v>
      </c>
      <c r="AE7" s="63" t="s">
        <v>1</v>
      </c>
      <c r="AF7" s="57" t="s">
        <v>1</v>
      </c>
      <c r="AG7" s="57" t="s">
        <v>1</v>
      </c>
      <c r="AH7" s="57" t="s">
        <v>1</v>
      </c>
      <c r="AI7" s="34" t="s">
        <v>1</v>
      </c>
      <c r="AJ7" s="34" t="s">
        <v>110</v>
      </c>
      <c r="AK7" s="34" t="s">
        <v>1</v>
      </c>
      <c r="AL7" s="57" t="s">
        <v>1</v>
      </c>
      <c r="AM7" s="57" t="s">
        <v>1</v>
      </c>
      <c r="AN7" s="57" t="s">
        <v>1</v>
      </c>
      <c r="AO7" s="57" t="s">
        <v>1</v>
      </c>
      <c r="AP7" s="57" t="s">
        <v>1</v>
      </c>
      <c r="AQ7" s="57" t="s">
        <v>1</v>
      </c>
      <c r="AR7" s="57" t="s">
        <v>1</v>
      </c>
      <c r="AS7" s="57" t="s">
        <v>1</v>
      </c>
      <c r="AT7" s="57" t="s">
        <v>1</v>
      </c>
      <c r="AU7" s="57" t="s">
        <v>1</v>
      </c>
      <c r="AV7" s="57" t="s">
        <v>1</v>
      </c>
      <c r="AW7" s="57" t="s">
        <v>1</v>
      </c>
      <c r="AX7" s="57" t="s">
        <v>1</v>
      </c>
      <c r="AY7" s="57" t="s">
        <v>1</v>
      </c>
      <c r="AZ7" s="57" t="s">
        <v>1</v>
      </c>
    </row>
    <row r="8" spans="1:52" s="3" customFormat="1" x14ac:dyDescent="0.3">
      <c r="A8" s="4">
        <v>886</v>
      </c>
      <c r="B8" s="45" t="s">
        <v>2</v>
      </c>
      <c r="C8" s="92">
        <f>SUM(D8:AZ8)</f>
        <v>2370295</v>
      </c>
      <c r="D8" s="65"/>
      <c r="E8" s="66"/>
      <c r="F8" s="68"/>
      <c r="G8" s="69">
        <f>19755+15121+3728</f>
        <v>38604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>
        <v>10000</v>
      </c>
      <c r="T8" s="69"/>
      <c r="U8" s="69">
        <v>208551</v>
      </c>
      <c r="V8" s="69">
        <v>293427</v>
      </c>
      <c r="W8" s="69"/>
      <c r="X8" s="69"/>
      <c r="Y8" s="69">
        <v>90639</v>
      </c>
      <c r="Z8" s="69"/>
      <c r="AA8" s="69">
        <v>12221</v>
      </c>
      <c r="AB8" s="69"/>
      <c r="AC8" s="69"/>
      <c r="AD8" s="69">
        <v>118229</v>
      </c>
      <c r="AE8" s="69">
        <v>415782</v>
      </c>
      <c r="AF8" s="69">
        <v>12651</v>
      </c>
      <c r="AG8" s="67">
        <v>49666</v>
      </c>
      <c r="AH8" s="69"/>
      <c r="AI8" s="67">
        <v>18983</v>
      </c>
      <c r="AJ8" s="67"/>
      <c r="AK8" s="67"/>
      <c r="AL8" s="69"/>
      <c r="AM8" s="69">
        <v>165888</v>
      </c>
      <c r="AN8" s="69">
        <v>100000</v>
      </c>
      <c r="AO8" s="69">
        <v>598985</v>
      </c>
      <c r="AP8" s="69"/>
      <c r="AQ8" s="69"/>
      <c r="AR8" s="69">
        <v>194000</v>
      </c>
      <c r="AS8" s="69"/>
      <c r="AT8" s="69"/>
      <c r="AU8" s="69"/>
      <c r="AV8" s="69">
        <v>15450</v>
      </c>
      <c r="AW8" s="69">
        <v>1864</v>
      </c>
      <c r="AX8" s="70">
        <v>25355</v>
      </c>
      <c r="AY8" s="71"/>
      <c r="AZ8" s="69"/>
    </row>
    <row r="9" spans="1:52" s="3" customFormat="1" x14ac:dyDescent="0.3">
      <c r="A9" s="4">
        <v>802</v>
      </c>
      <c r="B9" s="45" t="s">
        <v>3</v>
      </c>
      <c r="C9" s="92">
        <f t="shared" ref="C9:C65" si="0">SUM(D9:AZ9)</f>
        <v>3217046</v>
      </c>
      <c r="D9" s="67"/>
      <c r="E9" s="66"/>
      <c r="F9" s="68"/>
      <c r="G9" s="69">
        <f>99549+16390+43159</f>
        <v>159098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>
        <v>320509</v>
      </c>
      <c r="V9" s="69">
        <v>60053</v>
      </c>
      <c r="W9" s="69"/>
      <c r="X9" s="69"/>
      <c r="Y9" s="69"/>
      <c r="Z9" s="69"/>
      <c r="AA9" s="69">
        <v>21412</v>
      </c>
      <c r="AB9" s="69"/>
      <c r="AC9" s="69"/>
      <c r="AD9" s="69">
        <v>101327</v>
      </c>
      <c r="AE9" s="69">
        <v>356344</v>
      </c>
      <c r="AF9" s="69">
        <v>36536</v>
      </c>
      <c r="AG9" s="67">
        <v>57582</v>
      </c>
      <c r="AH9" s="69"/>
      <c r="AI9" s="67">
        <v>75363</v>
      </c>
      <c r="AJ9" s="67">
        <v>-19242</v>
      </c>
      <c r="AK9" s="67"/>
      <c r="AL9" s="69">
        <v>1007546</v>
      </c>
      <c r="AM9" s="72"/>
      <c r="AN9" s="69"/>
      <c r="AO9" s="69"/>
      <c r="AP9" s="69">
        <v>8667</v>
      </c>
      <c r="AQ9" s="69"/>
      <c r="AR9" s="69">
        <v>194000</v>
      </c>
      <c r="AS9" s="69">
        <v>432718</v>
      </c>
      <c r="AT9" s="69">
        <v>2305</v>
      </c>
      <c r="AU9" s="69">
        <v>361793</v>
      </c>
      <c r="AV9" s="69">
        <v>14098</v>
      </c>
      <c r="AW9" s="69"/>
      <c r="AX9" s="70">
        <v>26937</v>
      </c>
      <c r="AY9" s="71"/>
      <c r="AZ9" s="69"/>
    </row>
    <row r="10" spans="1:52" s="3" customFormat="1" x14ac:dyDescent="0.3">
      <c r="A10" s="4">
        <v>804</v>
      </c>
      <c r="B10" s="45" t="s">
        <v>4</v>
      </c>
      <c r="C10" s="92">
        <f t="shared" si="0"/>
        <v>721978</v>
      </c>
      <c r="D10" s="67"/>
      <c r="E10" s="66"/>
      <c r="F10" s="68"/>
      <c r="G10" s="69">
        <f>18458+4510</f>
        <v>22968</v>
      </c>
      <c r="H10" s="69"/>
      <c r="I10" s="69"/>
      <c r="J10" s="69"/>
      <c r="K10" s="69"/>
      <c r="L10" s="69"/>
      <c r="M10" s="69"/>
      <c r="N10" s="69"/>
      <c r="O10" s="69"/>
      <c r="P10" s="69"/>
      <c r="Q10" s="69">
        <v>1250</v>
      </c>
      <c r="R10" s="69"/>
      <c r="S10" s="69"/>
      <c r="T10" s="69"/>
      <c r="U10" s="69">
        <v>316237</v>
      </c>
      <c r="V10" s="69">
        <v>24300</v>
      </c>
      <c r="W10" s="69"/>
      <c r="X10" s="69"/>
      <c r="Y10" s="69"/>
      <c r="Z10" s="69"/>
      <c r="AA10" s="69"/>
      <c r="AB10" s="69"/>
      <c r="AC10" s="69"/>
      <c r="AD10" s="69">
        <v>47454</v>
      </c>
      <c r="AE10" s="69">
        <v>166883</v>
      </c>
      <c r="AF10" s="69">
        <v>31639</v>
      </c>
      <c r="AG10" s="67">
        <v>34553</v>
      </c>
      <c r="AH10" s="69"/>
      <c r="AI10" s="67"/>
      <c r="AJ10" s="67"/>
      <c r="AK10" s="67"/>
      <c r="AL10" s="69"/>
      <c r="AM10" s="69">
        <v>29304</v>
      </c>
      <c r="AN10" s="69"/>
      <c r="AO10" s="69"/>
      <c r="AP10" s="69"/>
      <c r="AQ10" s="69">
        <v>9223</v>
      </c>
      <c r="AR10" s="69"/>
      <c r="AS10" s="69"/>
      <c r="AT10" s="69"/>
      <c r="AU10" s="69"/>
      <c r="AV10" s="69">
        <v>15588</v>
      </c>
      <c r="AW10" s="69"/>
      <c r="AX10" s="70">
        <v>22579</v>
      </c>
      <c r="AY10" s="71"/>
      <c r="AZ10" s="69"/>
    </row>
    <row r="11" spans="1:52" s="3" customFormat="1" x14ac:dyDescent="0.3">
      <c r="A11" s="4">
        <v>806</v>
      </c>
      <c r="B11" s="45" t="s">
        <v>5</v>
      </c>
      <c r="C11" s="92">
        <f t="shared" si="0"/>
        <v>651574</v>
      </c>
      <c r="D11" s="67"/>
      <c r="E11" s="66"/>
      <c r="F11" s="68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>
        <v>1250</v>
      </c>
      <c r="R11" s="69"/>
      <c r="S11" s="69"/>
      <c r="T11" s="69"/>
      <c r="U11" s="69">
        <v>231290</v>
      </c>
      <c r="V11" s="69">
        <v>20429</v>
      </c>
      <c r="W11" s="69"/>
      <c r="X11" s="69"/>
      <c r="Y11" s="69">
        <v>267694</v>
      </c>
      <c r="Z11" s="69"/>
      <c r="AA11" s="69"/>
      <c r="AB11" s="69"/>
      <c r="AC11" s="69"/>
      <c r="AD11" s="69">
        <v>23056</v>
      </c>
      <c r="AE11" s="69">
        <v>81082</v>
      </c>
      <c r="AF11" s="69"/>
      <c r="AG11" s="67"/>
      <c r="AH11" s="69"/>
      <c r="AI11" s="67"/>
      <c r="AJ11" s="67"/>
      <c r="AK11" s="6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>
        <v>5355</v>
      </c>
      <c r="AW11" s="69">
        <v>8</v>
      </c>
      <c r="AX11" s="70">
        <v>21410</v>
      </c>
      <c r="AY11" s="71"/>
      <c r="AZ11" s="69"/>
    </row>
    <row r="12" spans="1:52" s="3" customFormat="1" x14ac:dyDescent="0.3">
      <c r="A12" s="4">
        <v>843</v>
      </c>
      <c r="B12" s="45" t="s">
        <v>6</v>
      </c>
      <c r="C12" s="92">
        <f t="shared" si="0"/>
        <v>1387891</v>
      </c>
      <c r="D12" s="67"/>
      <c r="E12" s="66"/>
      <c r="F12" s="68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>
        <v>1250</v>
      </c>
      <c r="R12" s="69"/>
      <c r="S12" s="69"/>
      <c r="T12" s="69"/>
      <c r="U12" s="69">
        <v>182384</v>
      </c>
      <c r="V12" s="69">
        <v>176602</v>
      </c>
      <c r="W12" s="69"/>
      <c r="X12" s="69"/>
      <c r="Y12" s="69">
        <v>96578</v>
      </c>
      <c r="Z12" s="69"/>
      <c r="AA12" s="69"/>
      <c r="AB12" s="69"/>
      <c r="AC12" s="69"/>
      <c r="AD12" s="69">
        <v>47398</v>
      </c>
      <c r="AE12" s="69">
        <v>166686</v>
      </c>
      <c r="AF12" s="69">
        <v>16542</v>
      </c>
      <c r="AG12" s="67">
        <v>40672</v>
      </c>
      <c r="AH12" s="69"/>
      <c r="AI12" s="67">
        <v>45432</v>
      </c>
      <c r="AJ12" s="67">
        <v>-6171</v>
      </c>
      <c r="AK12" s="67"/>
      <c r="AL12" s="69"/>
      <c r="AM12" s="69">
        <v>29456</v>
      </c>
      <c r="AN12" s="69">
        <v>100000</v>
      </c>
      <c r="AO12" s="69"/>
      <c r="AP12" s="69"/>
      <c r="AQ12" s="69">
        <v>2223</v>
      </c>
      <c r="AR12" s="69"/>
      <c r="AS12" s="69">
        <v>232568</v>
      </c>
      <c r="AT12" s="69">
        <v>39168</v>
      </c>
      <c r="AU12" s="69">
        <v>181717</v>
      </c>
      <c r="AV12" s="69">
        <v>12119</v>
      </c>
      <c r="AW12" s="69"/>
      <c r="AX12" s="70">
        <v>23267</v>
      </c>
      <c r="AY12" s="71"/>
      <c r="AZ12" s="69"/>
    </row>
    <row r="13" spans="1:52" s="3" customFormat="1" x14ac:dyDescent="0.3">
      <c r="A13" s="4">
        <v>807</v>
      </c>
      <c r="B13" s="45" t="s">
        <v>7</v>
      </c>
      <c r="C13" s="92">
        <f t="shared" si="0"/>
        <v>1159094</v>
      </c>
      <c r="D13" s="67"/>
      <c r="E13" s="66"/>
      <c r="F13" s="68"/>
      <c r="G13" s="69">
        <f>11660+9120</f>
        <v>20780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>
        <v>125849</v>
      </c>
      <c r="V13" s="69">
        <v>22550</v>
      </c>
      <c r="W13" s="69"/>
      <c r="X13" s="69"/>
      <c r="Y13" s="69">
        <v>405809</v>
      </c>
      <c r="Z13" s="69"/>
      <c r="AA13" s="69">
        <v>13513</v>
      </c>
      <c r="AB13" s="69"/>
      <c r="AC13" s="69"/>
      <c r="AD13" s="69">
        <v>72747</v>
      </c>
      <c r="AE13" s="69">
        <v>255832</v>
      </c>
      <c r="AF13" s="69">
        <v>13150</v>
      </c>
      <c r="AG13" s="67"/>
      <c r="AH13" s="69"/>
      <c r="AI13" s="67"/>
      <c r="AJ13" s="67"/>
      <c r="AK13" s="67"/>
      <c r="AL13" s="69"/>
      <c r="AM13" s="69"/>
      <c r="AN13" s="69"/>
      <c r="AO13" s="69"/>
      <c r="AP13" s="69"/>
      <c r="AQ13" s="69"/>
      <c r="AR13" s="69">
        <v>194000</v>
      </c>
      <c r="AS13" s="69"/>
      <c r="AT13" s="69"/>
      <c r="AU13" s="69"/>
      <c r="AV13" s="69">
        <v>12080</v>
      </c>
      <c r="AW13" s="69"/>
      <c r="AX13" s="70">
        <v>22784</v>
      </c>
      <c r="AY13" s="71"/>
      <c r="AZ13" s="69"/>
    </row>
    <row r="14" spans="1:52" s="3" customFormat="1" x14ac:dyDescent="0.3">
      <c r="A14" s="4">
        <v>808</v>
      </c>
      <c r="B14" s="45" t="s">
        <v>8</v>
      </c>
      <c r="C14" s="92">
        <f t="shared" si="0"/>
        <v>2379184</v>
      </c>
      <c r="D14" s="67"/>
      <c r="E14" s="66"/>
      <c r="F14" s="68"/>
      <c r="G14" s="69">
        <f>1529+792</f>
        <v>2321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>
        <v>354366</v>
      </c>
      <c r="V14" s="69">
        <v>496171</v>
      </c>
      <c r="W14" s="69"/>
      <c r="X14" s="69"/>
      <c r="Y14" s="69">
        <v>323905</v>
      </c>
      <c r="Z14" s="69"/>
      <c r="AA14" s="69"/>
      <c r="AB14" s="69"/>
      <c r="AC14" s="69"/>
      <c r="AD14" s="69">
        <v>43799</v>
      </c>
      <c r="AE14" s="69">
        <v>154031</v>
      </c>
      <c r="AF14" s="69">
        <v>16217</v>
      </c>
      <c r="AG14" s="67">
        <v>36376</v>
      </c>
      <c r="AH14" s="69"/>
      <c r="AI14" s="67">
        <v>8000</v>
      </c>
      <c r="AJ14" s="67"/>
      <c r="AK14" s="67"/>
      <c r="AL14" s="69"/>
      <c r="AM14" s="69">
        <v>311914</v>
      </c>
      <c r="AN14" s="69"/>
      <c r="AO14" s="69">
        <v>578708</v>
      </c>
      <c r="AP14" s="69">
        <v>364</v>
      </c>
      <c r="AQ14" s="69">
        <v>1001</v>
      </c>
      <c r="AR14" s="69"/>
      <c r="AS14" s="69"/>
      <c r="AT14" s="69">
        <v>353</v>
      </c>
      <c r="AU14" s="69">
        <v>1237</v>
      </c>
      <c r="AV14" s="69">
        <v>25693</v>
      </c>
      <c r="AW14" s="69"/>
      <c r="AX14" s="70">
        <v>24728</v>
      </c>
      <c r="AY14" s="71"/>
      <c r="AZ14" s="69"/>
    </row>
    <row r="15" spans="1:52" s="3" customFormat="1" x14ac:dyDescent="0.3">
      <c r="A15" s="4">
        <v>810</v>
      </c>
      <c r="B15" s="45" t="s">
        <v>9</v>
      </c>
      <c r="C15" s="92">
        <f t="shared" si="0"/>
        <v>2922205</v>
      </c>
      <c r="D15" s="67"/>
      <c r="E15" s="66"/>
      <c r="F15" s="68"/>
      <c r="G15" s="69">
        <f>21313+3890+90246</f>
        <v>115449</v>
      </c>
      <c r="H15" s="69"/>
      <c r="I15" s="69"/>
      <c r="J15" s="69"/>
      <c r="K15" s="69"/>
      <c r="L15" s="69"/>
      <c r="M15" s="69"/>
      <c r="N15" s="69"/>
      <c r="O15" s="69"/>
      <c r="P15" s="69"/>
      <c r="Q15" s="69">
        <v>1250</v>
      </c>
      <c r="R15" s="69"/>
      <c r="S15" s="69"/>
      <c r="T15" s="69"/>
      <c r="U15" s="69">
        <v>585717</v>
      </c>
      <c r="V15" s="69">
        <v>518783</v>
      </c>
      <c r="W15" s="69"/>
      <c r="X15" s="69"/>
      <c r="Y15" s="69">
        <v>638514</v>
      </c>
      <c r="Z15" s="69">
        <v>592641</v>
      </c>
      <c r="AA15" s="69">
        <v>15828</v>
      </c>
      <c r="AB15" s="69"/>
      <c r="AC15" s="69"/>
      <c r="AD15" s="69">
        <v>80434</v>
      </c>
      <c r="AE15" s="69">
        <v>282868</v>
      </c>
      <c r="AF15" s="69">
        <v>18007</v>
      </c>
      <c r="AG15" s="67"/>
      <c r="AH15" s="69"/>
      <c r="AI15" s="67">
        <v>4000</v>
      </c>
      <c r="AJ15" s="67"/>
      <c r="AK15" s="6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>
        <v>37311</v>
      </c>
      <c r="AW15" s="69">
        <v>21</v>
      </c>
      <c r="AX15" s="70">
        <v>31382</v>
      </c>
      <c r="AY15" s="71"/>
      <c r="AZ15" s="69"/>
    </row>
    <row r="16" spans="1:52" s="3" customFormat="1" x14ac:dyDescent="0.3">
      <c r="A16" s="4">
        <v>812</v>
      </c>
      <c r="B16" s="45" t="s">
        <v>10</v>
      </c>
      <c r="C16" s="92">
        <f t="shared" si="0"/>
        <v>862796</v>
      </c>
      <c r="D16" s="67"/>
      <c r="E16" s="66"/>
      <c r="F16" s="68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>
        <v>620097</v>
      </c>
      <c r="W16" s="69"/>
      <c r="X16" s="69"/>
      <c r="Y16" s="69"/>
      <c r="Z16" s="69"/>
      <c r="AA16" s="69">
        <v>22487</v>
      </c>
      <c r="AB16" s="69"/>
      <c r="AC16" s="69"/>
      <c r="AD16" s="69">
        <v>37164</v>
      </c>
      <c r="AE16" s="69">
        <v>130695</v>
      </c>
      <c r="AF16" s="69">
        <v>16413</v>
      </c>
      <c r="AG16" s="67"/>
      <c r="AH16" s="69"/>
      <c r="AI16" s="67"/>
      <c r="AJ16" s="67"/>
      <c r="AK16" s="67"/>
      <c r="AL16" s="69"/>
      <c r="AM16" s="69">
        <v>4434</v>
      </c>
      <c r="AN16" s="69"/>
      <c r="AO16" s="69"/>
      <c r="AP16" s="69"/>
      <c r="AQ16" s="69"/>
      <c r="AR16" s="69"/>
      <c r="AS16" s="69"/>
      <c r="AT16" s="69"/>
      <c r="AU16" s="69"/>
      <c r="AV16" s="69">
        <v>9251</v>
      </c>
      <c r="AW16" s="69"/>
      <c r="AX16" s="70">
        <v>22255</v>
      </c>
      <c r="AY16" s="71"/>
      <c r="AZ16" s="69"/>
    </row>
    <row r="17" spans="1:52" s="3" customFormat="1" x14ac:dyDescent="0.3">
      <c r="A17" s="4">
        <v>814</v>
      </c>
      <c r="B17" s="45" t="s">
        <v>11</v>
      </c>
      <c r="C17" s="92">
        <f t="shared" si="0"/>
        <v>1610671</v>
      </c>
      <c r="D17" s="67"/>
      <c r="E17" s="66"/>
      <c r="F17" s="68"/>
      <c r="G17" s="69">
        <f>5830+3634</f>
        <v>9464</v>
      </c>
      <c r="H17" s="69"/>
      <c r="I17" s="69"/>
      <c r="J17" s="69"/>
      <c r="K17" s="69"/>
      <c r="L17" s="69"/>
      <c r="M17" s="69"/>
      <c r="N17" s="69"/>
      <c r="O17" s="69"/>
      <c r="P17" s="69"/>
      <c r="Q17" s="69">
        <v>1250</v>
      </c>
      <c r="R17" s="69"/>
      <c r="S17" s="69"/>
      <c r="T17" s="69"/>
      <c r="U17" s="69">
        <v>89551</v>
      </c>
      <c r="V17" s="69">
        <v>515324</v>
      </c>
      <c r="W17" s="69"/>
      <c r="X17" s="69"/>
      <c r="Y17" s="69"/>
      <c r="Z17" s="69"/>
      <c r="AA17" s="69">
        <v>28285</v>
      </c>
      <c r="AB17" s="69"/>
      <c r="AC17" s="69"/>
      <c r="AD17" s="69">
        <v>65336</v>
      </c>
      <c r="AE17" s="69">
        <v>229772</v>
      </c>
      <c r="AF17" s="69">
        <v>24385</v>
      </c>
      <c r="AG17" s="67">
        <v>40886</v>
      </c>
      <c r="AH17" s="69"/>
      <c r="AI17" s="67">
        <v>28625</v>
      </c>
      <c r="AJ17" s="67">
        <v>-2000</v>
      </c>
      <c r="AK17" s="67"/>
      <c r="AL17" s="69"/>
      <c r="AM17" s="69">
        <v>334671</v>
      </c>
      <c r="AN17" s="69"/>
      <c r="AO17" s="69"/>
      <c r="AP17" s="69"/>
      <c r="AQ17" s="69"/>
      <c r="AR17" s="69">
        <v>194000</v>
      </c>
      <c r="AS17" s="69"/>
      <c r="AT17" s="69"/>
      <c r="AU17" s="69"/>
      <c r="AV17" s="69">
        <v>25390</v>
      </c>
      <c r="AW17" s="69"/>
      <c r="AX17" s="70">
        <v>25732</v>
      </c>
      <c r="AY17" s="71"/>
      <c r="AZ17" s="69"/>
    </row>
    <row r="18" spans="1:52" s="3" customFormat="1" x14ac:dyDescent="0.3">
      <c r="A18" s="4">
        <v>816</v>
      </c>
      <c r="B18" s="45" t="s">
        <v>12</v>
      </c>
      <c r="C18" s="92">
        <f t="shared" si="0"/>
        <v>2558165</v>
      </c>
      <c r="D18" s="67"/>
      <c r="E18" s="66"/>
      <c r="F18" s="68"/>
      <c r="G18" s="69">
        <f>73003+3630+1861+47647+31084</f>
        <v>157225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>
        <v>10000</v>
      </c>
      <c r="T18" s="69"/>
      <c r="U18" s="69">
        <v>333001</v>
      </c>
      <c r="V18" s="69">
        <v>289902</v>
      </c>
      <c r="W18" s="69"/>
      <c r="X18" s="69"/>
      <c r="Y18" s="69">
        <v>218220</v>
      </c>
      <c r="Z18" s="69"/>
      <c r="AA18" s="69">
        <v>50246</v>
      </c>
      <c r="AB18" s="69">
        <v>1142</v>
      </c>
      <c r="AC18" s="69"/>
      <c r="AD18" s="69">
        <v>113971</v>
      </c>
      <c r="AE18" s="69">
        <v>400808</v>
      </c>
      <c r="AF18" s="69">
        <v>32447</v>
      </c>
      <c r="AG18" s="67"/>
      <c r="AH18" s="69"/>
      <c r="AI18" s="67">
        <v>16000</v>
      </c>
      <c r="AJ18" s="67"/>
      <c r="AK18" s="67"/>
      <c r="AL18" s="69"/>
      <c r="AM18" s="69">
        <v>63465</v>
      </c>
      <c r="AN18" s="69"/>
      <c r="AO18" s="69">
        <v>827745</v>
      </c>
      <c r="AP18" s="69"/>
      <c r="AQ18" s="69"/>
      <c r="AR18" s="69"/>
      <c r="AS18" s="69"/>
      <c r="AT18" s="69"/>
      <c r="AU18" s="69"/>
      <c r="AV18" s="69">
        <v>15348</v>
      </c>
      <c r="AW18" s="69">
        <v>2192</v>
      </c>
      <c r="AX18" s="70">
        <v>26453</v>
      </c>
      <c r="AY18" s="71"/>
      <c r="AZ18" s="69"/>
    </row>
    <row r="19" spans="1:52" s="3" customFormat="1" x14ac:dyDescent="0.3">
      <c r="A19" s="4">
        <v>818</v>
      </c>
      <c r="B19" s="45" t="s">
        <v>13</v>
      </c>
      <c r="C19" s="92">
        <f t="shared" si="0"/>
        <v>3234640</v>
      </c>
      <c r="D19" s="67"/>
      <c r="E19" s="66"/>
      <c r="F19" s="68"/>
      <c r="G19" s="69">
        <f>10169+26405</f>
        <v>36574</v>
      </c>
      <c r="H19" s="69"/>
      <c r="I19" s="69"/>
      <c r="J19" s="69"/>
      <c r="K19" s="69"/>
      <c r="L19" s="69"/>
      <c r="M19" s="69"/>
      <c r="N19" s="69"/>
      <c r="O19" s="69"/>
      <c r="P19" s="69"/>
      <c r="Q19" s="69">
        <v>1250</v>
      </c>
      <c r="R19" s="69"/>
      <c r="S19" s="69"/>
      <c r="T19" s="69"/>
      <c r="U19" s="69">
        <v>68920</v>
      </c>
      <c r="V19" s="69">
        <v>486542</v>
      </c>
      <c r="W19" s="69"/>
      <c r="X19" s="69"/>
      <c r="Y19" s="69">
        <v>962557</v>
      </c>
      <c r="Z19" s="69"/>
      <c r="AA19" s="69"/>
      <c r="AB19" s="69"/>
      <c r="AC19" s="69"/>
      <c r="AD19" s="69">
        <v>322461</v>
      </c>
      <c r="AE19" s="69">
        <v>1134017</v>
      </c>
      <c r="AF19" s="69"/>
      <c r="AG19" s="67">
        <v>135737</v>
      </c>
      <c r="AH19" s="69"/>
      <c r="AI19" s="67">
        <v>26500</v>
      </c>
      <c r="AJ19" s="67"/>
      <c r="AK19" s="67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>
        <v>18588</v>
      </c>
      <c r="AW19" s="69"/>
      <c r="AX19" s="70">
        <v>41494</v>
      </c>
      <c r="AY19" s="71"/>
      <c r="AZ19" s="69"/>
    </row>
    <row r="20" spans="1:52" s="3" customFormat="1" x14ac:dyDescent="0.3">
      <c r="A20" s="4">
        <v>820</v>
      </c>
      <c r="B20" s="45" t="s">
        <v>14</v>
      </c>
      <c r="C20" s="92">
        <f t="shared" si="0"/>
        <v>2004119</v>
      </c>
      <c r="D20" s="67"/>
      <c r="E20" s="66"/>
      <c r="F20" s="68"/>
      <c r="G20" s="69">
        <f>24415+1320</f>
        <v>25735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>
        <v>418692</v>
      </c>
      <c r="V20" s="69">
        <v>615954</v>
      </c>
      <c r="W20" s="69"/>
      <c r="X20" s="69"/>
      <c r="Y20" s="69">
        <v>716458</v>
      </c>
      <c r="Z20" s="69"/>
      <c r="AA20" s="69"/>
      <c r="AB20" s="69"/>
      <c r="AC20" s="69"/>
      <c r="AD20" s="69">
        <v>24974</v>
      </c>
      <c r="AE20" s="69">
        <v>87828</v>
      </c>
      <c r="AF20" s="69">
        <v>6575</v>
      </c>
      <c r="AG20" s="67"/>
      <c r="AH20" s="69"/>
      <c r="AI20" s="67"/>
      <c r="AJ20" s="67"/>
      <c r="AK20" s="67"/>
      <c r="AL20" s="69"/>
      <c r="AM20" s="69">
        <v>20620</v>
      </c>
      <c r="AN20" s="69"/>
      <c r="AO20" s="69"/>
      <c r="AP20" s="69">
        <v>4227</v>
      </c>
      <c r="AQ20" s="69">
        <v>5071</v>
      </c>
      <c r="AR20" s="69"/>
      <c r="AS20" s="69"/>
      <c r="AT20" s="69"/>
      <c r="AU20" s="69">
        <v>31505</v>
      </c>
      <c r="AV20" s="69">
        <v>22402</v>
      </c>
      <c r="AW20" s="69"/>
      <c r="AX20" s="70">
        <v>24078</v>
      </c>
      <c r="AY20" s="71"/>
      <c r="AZ20" s="69"/>
    </row>
    <row r="21" spans="1:52" s="3" customFormat="1" x14ac:dyDescent="0.3">
      <c r="A21" s="4">
        <v>858</v>
      </c>
      <c r="B21" s="45" t="s">
        <v>15</v>
      </c>
      <c r="C21" s="92">
        <f t="shared" si="0"/>
        <v>705208</v>
      </c>
      <c r="D21" s="67"/>
      <c r="E21" s="66"/>
      <c r="F21" s="68"/>
      <c r="G21" s="69">
        <f>2504-96</f>
        <v>2408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>
        <v>25592</v>
      </c>
      <c r="V21" s="69">
        <v>24300</v>
      </c>
      <c r="W21" s="69"/>
      <c r="X21" s="69"/>
      <c r="Y21" s="69">
        <v>283148</v>
      </c>
      <c r="Z21" s="69"/>
      <c r="AA21" s="69"/>
      <c r="AB21" s="69"/>
      <c r="AC21" s="69"/>
      <c r="AD21" s="69">
        <v>71404</v>
      </c>
      <c r="AE21" s="69">
        <v>251111</v>
      </c>
      <c r="AF21" s="69"/>
      <c r="AG21" s="67"/>
      <c r="AH21" s="69"/>
      <c r="AI21" s="67">
        <v>2000</v>
      </c>
      <c r="AJ21" s="67"/>
      <c r="AK21" s="67"/>
      <c r="AL21" s="69"/>
      <c r="AM21" s="69">
        <v>2000</v>
      </c>
      <c r="AN21" s="69"/>
      <c r="AO21" s="69"/>
      <c r="AP21" s="69">
        <v>828</v>
      </c>
      <c r="AQ21" s="69">
        <v>1396</v>
      </c>
      <c r="AR21" s="69"/>
      <c r="AS21" s="69"/>
      <c r="AT21" s="69"/>
      <c r="AU21" s="69"/>
      <c r="AV21" s="69">
        <v>16263</v>
      </c>
      <c r="AW21" s="69"/>
      <c r="AX21" s="70">
        <v>24758</v>
      </c>
      <c r="AY21" s="71"/>
      <c r="AZ21" s="69"/>
    </row>
    <row r="22" spans="1:52" s="3" customFormat="1" x14ac:dyDescent="0.3">
      <c r="A22" s="4">
        <v>822</v>
      </c>
      <c r="B22" s="45" t="s">
        <v>16</v>
      </c>
      <c r="C22" s="92">
        <f t="shared" si="0"/>
        <v>1250532</v>
      </c>
      <c r="D22" s="67"/>
      <c r="E22" s="66"/>
      <c r="F22" s="68"/>
      <c r="G22" s="69">
        <f>848+960</f>
        <v>1808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>
        <v>285597</v>
      </c>
      <c r="W22" s="69"/>
      <c r="X22" s="69"/>
      <c r="Y22" s="69">
        <v>605400</v>
      </c>
      <c r="Z22" s="69"/>
      <c r="AA22" s="69"/>
      <c r="AB22" s="69"/>
      <c r="AC22" s="69"/>
      <c r="AD22" s="69">
        <v>25159</v>
      </c>
      <c r="AE22" s="69">
        <v>88477</v>
      </c>
      <c r="AF22" s="69">
        <v>7954</v>
      </c>
      <c r="AG22" s="67"/>
      <c r="AH22" s="69"/>
      <c r="AI22" s="67">
        <v>8500</v>
      </c>
      <c r="AJ22" s="67"/>
      <c r="AK22" s="67"/>
      <c r="AL22" s="69"/>
      <c r="AM22" s="69"/>
      <c r="AN22" s="69"/>
      <c r="AO22" s="69"/>
      <c r="AP22" s="69"/>
      <c r="AQ22" s="69"/>
      <c r="AR22" s="69">
        <v>194000</v>
      </c>
      <c r="AS22" s="69"/>
      <c r="AT22" s="69"/>
      <c r="AU22" s="69"/>
      <c r="AV22" s="69">
        <v>10450</v>
      </c>
      <c r="AW22" s="69"/>
      <c r="AX22" s="70">
        <v>23187</v>
      </c>
      <c r="AY22" s="71"/>
      <c r="AZ22" s="69"/>
    </row>
    <row r="23" spans="1:52" s="3" customFormat="1" x14ac:dyDescent="0.3">
      <c r="A23" s="4">
        <v>824</v>
      </c>
      <c r="B23" s="45" t="s">
        <v>17</v>
      </c>
      <c r="C23" s="92">
        <f t="shared" si="0"/>
        <v>1009078</v>
      </c>
      <c r="D23" s="67"/>
      <c r="E23" s="66"/>
      <c r="F23" s="68"/>
      <c r="G23" s="69">
        <f>6574+1298+9460</f>
        <v>17332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>
        <v>116053</v>
      </c>
      <c r="V23" s="69">
        <v>301218</v>
      </c>
      <c r="W23" s="69"/>
      <c r="X23" s="69"/>
      <c r="Y23" s="69">
        <v>293952</v>
      </c>
      <c r="Z23" s="69"/>
      <c r="AA23" s="69">
        <v>6570</v>
      </c>
      <c r="AB23" s="69"/>
      <c r="AC23" s="69"/>
      <c r="AD23" s="69">
        <v>50843</v>
      </c>
      <c r="AE23" s="69">
        <v>178803</v>
      </c>
      <c r="AF23" s="69"/>
      <c r="AG23" s="67"/>
      <c r="AH23" s="69"/>
      <c r="AI23" s="67"/>
      <c r="AJ23" s="67"/>
      <c r="AK23" s="67"/>
      <c r="AL23" s="69"/>
      <c r="AM23" s="69"/>
      <c r="AN23" s="69"/>
      <c r="AO23" s="69"/>
      <c r="AP23" s="69"/>
      <c r="AQ23" s="69">
        <v>1510</v>
      </c>
      <c r="AR23" s="69"/>
      <c r="AS23" s="69"/>
      <c r="AT23" s="69"/>
      <c r="AU23" s="69"/>
      <c r="AV23" s="69">
        <v>19034</v>
      </c>
      <c r="AW23" s="69"/>
      <c r="AX23" s="70">
        <v>23763</v>
      </c>
      <c r="AY23" s="71"/>
      <c r="AZ23" s="69"/>
    </row>
    <row r="24" spans="1:52" s="3" customFormat="1" x14ac:dyDescent="0.3">
      <c r="A24" s="4">
        <v>826</v>
      </c>
      <c r="B24" s="45" t="s">
        <v>111</v>
      </c>
      <c r="C24" s="92">
        <f t="shared" si="0"/>
        <v>1293053</v>
      </c>
      <c r="D24" s="67"/>
      <c r="E24" s="66"/>
      <c r="F24" s="68"/>
      <c r="G24" s="69">
        <f>5036+77+1087+4125</f>
        <v>10325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>
        <v>245724</v>
      </c>
      <c r="V24" s="69">
        <v>184106</v>
      </c>
      <c r="W24" s="69"/>
      <c r="X24" s="69"/>
      <c r="Y24" s="69">
        <v>300000</v>
      </c>
      <c r="Z24" s="69"/>
      <c r="AA24" s="69"/>
      <c r="AB24" s="69"/>
      <c r="AC24" s="69"/>
      <c r="AD24" s="69">
        <v>83969</v>
      </c>
      <c r="AE24" s="69">
        <v>295299</v>
      </c>
      <c r="AF24" s="69">
        <v>29175</v>
      </c>
      <c r="AG24" s="67">
        <v>38239</v>
      </c>
      <c r="AH24" s="69"/>
      <c r="AI24" s="67">
        <v>3420</v>
      </c>
      <c r="AJ24" s="67"/>
      <c r="AK24" s="67"/>
      <c r="AL24" s="69"/>
      <c r="AM24" s="69">
        <v>63750</v>
      </c>
      <c r="AN24" s="69"/>
      <c r="AO24" s="69"/>
      <c r="AP24" s="69"/>
      <c r="AQ24" s="69"/>
      <c r="AR24" s="69"/>
      <c r="AS24" s="69"/>
      <c r="AT24" s="69"/>
      <c r="AU24" s="69"/>
      <c r="AV24" s="69">
        <v>11207</v>
      </c>
      <c r="AW24" s="69">
        <v>2793</v>
      </c>
      <c r="AX24" s="70">
        <v>25046</v>
      </c>
      <c r="AY24" s="71"/>
      <c r="AZ24" s="69"/>
    </row>
    <row r="25" spans="1:52" s="3" customFormat="1" x14ac:dyDescent="0.3">
      <c r="A25" s="4">
        <v>828</v>
      </c>
      <c r="B25" s="45" t="s">
        <v>18</v>
      </c>
      <c r="C25" s="92">
        <f t="shared" si="0"/>
        <v>1330908</v>
      </c>
      <c r="D25" s="67"/>
      <c r="E25" s="66"/>
      <c r="F25" s="68"/>
      <c r="G25" s="69">
        <f>8653+6604</f>
        <v>15257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>
        <v>10000</v>
      </c>
      <c r="T25" s="69"/>
      <c r="U25" s="69">
        <v>262499</v>
      </c>
      <c r="V25" s="69">
        <v>500900</v>
      </c>
      <c r="W25" s="69"/>
      <c r="X25" s="69"/>
      <c r="Y25" s="69"/>
      <c r="Z25" s="69"/>
      <c r="AA25" s="69"/>
      <c r="AB25" s="69"/>
      <c r="AC25" s="69"/>
      <c r="AD25" s="69">
        <v>77422</v>
      </c>
      <c r="AE25" s="69">
        <v>272276</v>
      </c>
      <c r="AF25" s="69"/>
      <c r="AG25" s="67"/>
      <c r="AH25" s="69"/>
      <c r="AI25" s="67">
        <v>10000</v>
      </c>
      <c r="AJ25" s="67">
        <v>-4000</v>
      </c>
      <c r="AK25" s="67"/>
      <c r="AL25" s="69"/>
      <c r="AM25" s="69"/>
      <c r="AN25" s="69"/>
      <c r="AO25" s="69">
        <v>137610</v>
      </c>
      <c r="AP25" s="69"/>
      <c r="AQ25" s="69"/>
      <c r="AR25" s="69"/>
      <c r="AS25" s="69"/>
      <c r="AT25" s="69"/>
      <c r="AU25" s="69"/>
      <c r="AV25" s="69">
        <v>22635</v>
      </c>
      <c r="AW25" s="69"/>
      <c r="AX25" s="70">
        <v>26309</v>
      </c>
      <c r="AY25" s="71"/>
      <c r="AZ25" s="69"/>
    </row>
    <row r="26" spans="1:52" s="3" customFormat="1" x14ac:dyDescent="0.3">
      <c r="A26" s="4">
        <v>830</v>
      </c>
      <c r="B26" s="45" t="s">
        <v>19</v>
      </c>
      <c r="C26" s="92">
        <f t="shared" si="0"/>
        <v>542504</v>
      </c>
      <c r="D26" s="67"/>
      <c r="E26" s="66"/>
      <c r="F26" s="68"/>
      <c r="G26" s="69">
        <f>1740</f>
        <v>1740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>
        <v>258428</v>
      </c>
      <c r="V26" s="69">
        <v>21350</v>
      </c>
      <c r="W26" s="69"/>
      <c r="X26" s="69"/>
      <c r="Y26" s="69">
        <v>54810</v>
      </c>
      <c r="Z26" s="69"/>
      <c r="AA26" s="69"/>
      <c r="AB26" s="69"/>
      <c r="AC26" s="69"/>
      <c r="AD26" s="69">
        <v>37910</v>
      </c>
      <c r="AE26" s="69">
        <v>133320</v>
      </c>
      <c r="AF26" s="69"/>
      <c r="AG26" s="67"/>
      <c r="AH26" s="69"/>
      <c r="AI26" s="67">
        <v>2000</v>
      </c>
      <c r="AJ26" s="67"/>
      <c r="AK26" s="67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>
        <v>10854</v>
      </c>
      <c r="AW26" s="69"/>
      <c r="AX26" s="70">
        <v>22092</v>
      </c>
      <c r="AY26" s="71"/>
      <c r="AZ26" s="69"/>
    </row>
    <row r="27" spans="1:52" s="3" customFormat="1" x14ac:dyDescent="0.3">
      <c r="A27" s="4">
        <v>832</v>
      </c>
      <c r="B27" s="45" t="s">
        <v>20</v>
      </c>
      <c r="C27" s="92">
        <f t="shared" si="0"/>
        <v>3220822</v>
      </c>
      <c r="D27" s="67"/>
      <c r="E27" s="66"/>
      <c r="F27" s="68"/>
      <c r="G27" s="69">
        <f>5651+14154+18444</f>
        <v>38249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>
        <v>145000</v>
      </c>
      <c r="U27" s="69">
        <v>569031</v>
      </c>
      <c r="V27" s="69">
        <v>500000</v>
      </c>
      <c r="W27" s="69"/>
      <c r="X27" s="69">
        <v>35021</v>
      </c>
      <c r="Y27" s="69">
        <v>804763</v>
      </c>
      <c r="Z27" s="69"/>
      <c r="AA27" s="69"/>
      <c r="AB27" s="69"/>
      <c r="AC27" s="69"/>
      <c r="AD27" s="69">
        <v>175605</v>
      </c>
      <c r="AE27" s="69">
        <v>617559</v>
      </c>
      <c r="AF27" s="69"/>
      <c r="AG27" s="67">
        <v>41960</v>
      </c>
      <c r="AH27" s="69"/>
      <c r="AI27" s="67">
        <v>16250</v>
      </c>
      <c r="AJ27" s="67"/>
      <c r="AK27" s="67"/>
      <c r="AL27" s="69"/>
      <c r="AM27" s="69">
        <v>143634</v>
      </c>
      <c r="AN27" s="69"/>
      <c r="AO27" s="69"/>
      <c r="AP27" s="69"/>
      <c r="AQ27" s="69"/>
      <c r="AR27" s="69"/>
      <c r="AS27" s="69"/>
      <c r="AT27" s="69"/>
      <c r="AU27" s="69"/>
      <c r="AV27" s="69">
        <v>98508</v>
      </c>
      <c r="AW27" s="69"/>
      <c r="AX27" s="70">
        <v>35242</v>
      </c>
      <c r="AY27" s="71"/>
      <c r="AZ27" s="69"/>
    </row>
    <row r="28" spans="1:52" s="3" customFormat="1" x14ac:dyDescent="0.3">
      <c r="A28" s="4">
        <v>834</v>
      </c>
      <c r="B28" s="45" t="s">
        <v>21</v>
      </c>
      <c r="C28" s="92">
        <f t="shared" si="0"/>
        <v>2377565</v>
      </c>
      <c r="D28" s="67"/>
      <c r="E28" s="66"/>
      <c r="F28" s="68"/>
      <c r="G28" s="69">
        <f>9992+9749+15730+16066+7007</f>
        <v>58544</v>
      </c>
      <c r="H28" s="69"/>
      <c r="I28" s="69"/>
      <c r="J28" s="69"/>
      <c r="K28" s="69"/>
      <c r="L28" s="69"/>
      <c r="M28" s="69"/>
      <c r="N28" s="69"/>
      <c r="O28" s="69"/>
      <c r="P28" s="69">
        <v>4900</v>
      </c>
      <c r="Q28" s="69">
        <v>1250</v>
      </c>
      <c r="R28" s="69"/>
      <c r="S28" s="69"/>
      <c r="T28" s="69"/>
      <c r="U28" s="69">
        <v>315622</v>
      </c>
      <c r="V28" s="69">
        <v>455270</v>
      </c>
      <c r="W28" s="69"/>
      <c r="X28" s="69"/>
      <c r="Y28" s="69"/>
      <c r="Z28" s="69"/>
      <c r="AA28" s="69">
        <v>19884</v>
      </c>
      <c r="AB28" s="69"/>
      <c r="AC28" s="69"/>
      <c r="AD28" s="69">
        <v>86994</v>
      </c>
      <c r="AE28" s="69">
        <v>305935</v>
      </c>
      <c r="AF28" s="69">
        <v>7669</v>
      </c>
      <c r="AG28" s="67">
        <v>54706</v>
      </c>
      <c r="AH28" s="69"/>
      <c r="AI28" s="67"/>
      <c r="AJ28" s="67"/>
      <c r="AK28" s="67"/>
      <c r="AL28" s="69"/>
      <c r="AM28" s="69">
        <v>249274</v>
      </c>
      <c r="AN28" s="69"/>
      <c r="AO28" s="69">
        <v>768187</v>
      </c>
      <c r="AP28" s="69"/>
      <c r="AQ28" s="69"/>
      <c r="AR28" s="69"/>
      <c r="AS28" s="69"/>
      <c r="AT28" s="69"/>
      <c r="AU28" s="69"/>
      <c r="AV28" s="69">
        <v>19290</v>
      </c>
      <c r="AW28" s="69">
        <v>67</v>
      </c>
      <c r="AX28" s="70">
        <v>29973</v>
      </c>
      <c r="AY28" s="71"/>
      <c r="AZ28" s="69"/>
    </row>
    <row r="29" spans="1:52" s="3" customFormat="1" x14ac:dyDescent="0.3">
      <c r="A29" s="4">
        <v>836</v>
      </c>
      <c r="B29" s="45" t="s">
        <v>125</v>
      </c>
      <c r="C29" s="92">
        <f t="shared" si="0"/>
        <v>2322083</v>
      </c>
      <c r="D29" s="67"/>
      <c r="E29" s="66"/>
      <c r="F29" s="68"/>
      <c r="G29" s="69">
        <f>20675+7816+95+13575</f>
        <v>42161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>
        <v>818170</v>
      </c>
      <c r="W29" s="69"/>
      <c r="X29" s="69"/>
      <c r="Y29" s="69"/>
      <c r="Z29" s="69"/>
      <c r="AA29" s="69"/>
      <c r="AB29" s="69"/>
      <c r="AC29" s="69"/>
      <c r="AD29" s="69">
        <v>72157</v>
      </c>
      <c r="AE29" s="69">
        <v>253759</v>
      </c>
      <c r="AF29" s="69">
        <v>24461</v>
      </c>
      <c r="AG29" s="67"/>
      <c r="AH29" s="69"/>
      <c r="AI29" s="67">
        <v>12390</v>
      </c>
      <c r="AJ29" s="67"/>
      <c r="AK29" s="67"/>
      <c r="AL29" s="69">
        <v>864811</v>
      </c>
      <c r="AM29" s="69">
        <v>200404</v>
      </c>
      <c r="AN29" s="69"/>
      <c r="AO29" s="69"/>
      <c r="AP29" s="69"/>
      <c r="AQ29" s="69"/>
      <c r="AR29" s="69"/>
      <c r="AS29" s="69"/>
      <c r="AT29" s="69"/>
      <c r="AU29" s="69">
        <v>124</v>
      </c>
      <c r="AV29" s="69">
        <v>7435</v>
      </c>
      <c r="AW29" s="69"/>
      <c r="AX29" s="70">
        <v>26211</v>
      </c>
      <c r="AY29" s="71"/>
      <c r="AZ29" s="69"/>
    </row>
    <row r="30" spans="1:52" s="3" customFormat="1" x14ac:dyDescent="0.3">
      <c r="A30" s="4">
        <v>838</v>
      </c>
      <c r="B30" s="45" t="s">
        <v>23</v>
      </c>
      <c r="C30" s="92">
        <f t="shared" si="0"/>
        <v>4127091</v>
      </c>
      <c r="D30" s="67"/>
      <c r="E30" s="66"/>
      <c r="F30" s="68"/>
      <c r="G30" s="69">
        <f>41956+27940+45056</f>
        <v>114952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>
        <v>247379</v>
      </c>
      <c r="V30" s="69">
        <v>156885</v>
      </c>
      <c r="W30" s="69"/>
      <c r="X30" s="69"/>
      <c r="Y30" s="69"/>
      <c r="Z30" s="69"/>
      <c r="AA30" s="69">
        <v>2439</v>
      </c>
      <c r="AB30" s="69"/>
      <c r="AC30" s="69"/>
      <c r="AD30" s="69">
        <v>162886</v>
      </c>
      <c r="AE30" s="69">
        <v>572831</v>
      </c>
      <c r="AF30" s="69">
        <v>12436</v>
      </c>
      <c r="AG30" s="67">
        <v>79882</v>
      </c>
      <c r="AH30" s="69"/>
      <c r="AI30" s="67">
        <v>16023</v>
      </c>
      <c r="AJ30" s="67"/>
      <c r="AK30" s="67"/>
      <c r="AL30" s="69"/>
      <c r="AM30" s="69">
        <v>833646</v>
      </c>
      <c r="AN30" s="69"/>
      <c r="AO30" s="69"/>
      <c r="AP30" s="69"/>
      <c r="AQ30" s="69"/>
      <c r="AR30" s="69">
        <v>194000</v>
      </c>
      <c r="AS30" s="69"/>
      <c r="AT30" s="69"/>
      <c r="AU30" s="69"/>
      <c r="AV30" s="69">
        <v>34025</v>
      </c>
      <c r="AW30" s="69"/>
      <c r="AX30" s="70">
        <v>33178</v>
      </c>
      <c r="AY30" s="71"/>
      <c r="AZ30" s="69">
        <v>1666529</v>
      </c>
    </row>
    <row r="31" spans="1:52" s="3" customFormat="1" x14ac:dyDescent="0.3">
      <c r="A31" s="4">
        <v>840</v>
      </c>
      <c r="B31" s="45" t="s">
        <v>24</v>
      </c>
      <c r="C31" s="92">
        <f t="shared" si="0"/>
        <v>1060713</v>
      </c>
      <c r="D31" s="67"/>
      <c r="E31" s="66"/>
      <c r="F31" s="68"/>
      <c r="G31" s="69">
        <f>34350+1422</f>
        <v>35772</v>
      </c>
      <c r="H31" s="69"/>
      <c r="I31" s="69"/>
      <c r="J31" s="69"/>
      <c r="K31" s="69"/>
      <c r="L31" s="69"/>
      <c r="M31" s="69"/>
      <c r="N31" s="69"/>
      <c r="O31" s="69"/>
      <c r="P31" s="69"/>
      <c r="Q31" s="69">
        <v>1250</v>
      </c>
      <c r="R31" s="69"/>
      <c r="S31" s="69"/>
      <c r="T31" s="69"/>
      <c r="U31" s="69">
        <v>131603</v>
      </c>
      <c r="V31" s="69">
        <v>500000</v>
      </c>
      <c r="W31" s="69"/>
      <c r="X31" s="69"/>
      <c r="Y31" s="69">
        <v>53688</v>
      </c>
      <c r="Z31" s="69"/>
      <c r="AA31" s="69"/>
      <c r="AB31" s="69"/>
      <c r="AC31" s="69">
        <v>225000</v>
      </c>
      <c r="AD31" s="69">
        <v>19862</v>
      </c>
      <c r="AE31" s="69">
        <v>69850</v>
      </c>
      <c r="AF31" s="69"/>
      <c r="AG31" s="67"/>
      <c r="AH31" s="69"/>
      <c r="AI31" s="67"/>
      <c r="AJ31" s="67"/>
      <c r="AK31" s="67"/>
      <c r="AL31" s="69"/>
      <c r="AM31" s="69"/>
      <c r="AN31" s="69"/>
      <c r="AO31" s="69"/>
      <c r="AP31" s="69">
        <v>2</v>
      </c>
      <c r="AQ31" s="69"/>
      <c r="AR31" s="69"/>
      <c r="AS31" s="69"/>
      <c r="AT31" s="69"/>
      <c r="AU31" s="69"/>
      <c r="AV31" s="69">
        <v>2390</v>
      </c>
      <c r="AW31" s="69"/>
      <c r="AX31" s="70">
        <v>21296</v>
      </c>
      <c r="AY31" s="71"/>
      <c r="AZ31" s="69"/>
    </row>
    <row r="32" spans="1:52" s="3" customFormat="1" x14ac:dyDescent="0.3">
      <c r="A32" s="4">
        <v>842</v>
      </c>
      <c r="B32" s="45" t="s">
        <v>25</v>
      </c>
      <c r="C32" s="92">
        <f t="shared" si="0"/>
        <v>285049</v>
      </c>
      <c r="D32" s="67"/>
      <c r="E32" s="66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>
        <v>37616</v>
      </c>
      <c r="V32" s="69">
        <v>20956</v>
      </c>
      <c r="W32" s="69"/>
      <c r="X32" s="69"/>
      <c r="Y32" s="69">
        <v>431</v>
      </c>
      <c r="Z32" s="69"/>
      <c r="AA32" s="69"/>
      <c r="AB32" s="69"/>
      <c r="AC32" s="69"/>
      <c r="AD32" s="69">
        <v>15493</v>
      </c>
      <c r="AE32" s="69">
        <v>54484</v>
      </c>
      <c r="AF32" s="69"/>
      <c r="AG32" s="67"/>
      <c r="AH32" s="69"/>
      <c r="AI32" s="67"/>
      <c r="AJ32" s="67"/>
      <c r="AK32" s="67"/>
      <c r="AL32" s="69"/>
      <c r="AM32" s="69"/>
      <c r="AN32" s="69"/>
      <c r="AO32" s="69"/>
      <c r="AP32" s="69">
        <v>3347</v>
      </c>
      <c r="AQ32" s="69"/>
      <c r="AR32" s="69"/>
      <c r="AS32" s="69">
        <v>97231</v>
      </c>
      <c r="AT32" s="69"/>
      <c r="AU32" s="69">
        <v>26639</v>
      </c>
      <c r="AV32" s="69">
        <v>7311</v>
      </c>
      <c r="AW32" s="69"/>
      <c r="AX32" s="70">
        <v>21541</v>
      </c>
      <c r="AY32" s="71"/>
      <c r="AZ32" s="69"/>
    </row>
    <row r="33" spans="1:52" s="3" customFormat="1" x14ac:dyDescent="0.3">
      <c r="A33" s="4">
        <v>844</v>
      </c>
      <c r="B33" s="45" t="s">
        <v>26</v>
      </c>
      <c r="C33" s="92">
        <f t="shared" si="0"/>
        <v>1070219</v>
      </c>
      <c r="D33" s="67"/>
      <c r="E33" s="66"/>
      <c r="F33" s="68"/>
      <c r="G33" s="69">
        <f>4858+27792+528</f>
        <v>33178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>
        <v>271390</v>
      </c>
      <c r="V33" s="69">
        <v>453810</v>
      </c>
      <c r="W33" s="69"/>
      <c r="X33" s="69"/>
      <c r="Y33" s="69">
        <v>87696</v>
      </c>
      <c r="Z33" s="69"/>
      <c r="AA33" s="69"/>
      <c r="AB33" s="69"/>
      <c r="AC33" s="69"/>
      <c r="AD33" s="69">
        <v>22644</v>
      </c>
      <c r="AE33" s="69">
        <v>79633</v>
      </c>
      <c r="AF33" s="69">
        <v>9548</v>
      </c>
      <c r="AG33" s="67">
        <v>34424</v>
      </c>
      <c r="AH33" s="69"/>
      <c r="AI33" s="67">
        <v>9382</v>
      </c>
      <c r="AJ33" s="67"/>
      <c r="AK33" s="67"/>
      <c r="AL33" s="69"/>
      <c r="AM33" s="69">
        <v>32362</v>
      </c>
      <c r="AN33" s="69"/>
      <c r="AO33" s="69"/>
      <c r="AP33" s="69">
        <v>6361</v>
      </c>
      <c r="AQ33" s="69">
        <v>271</v>
      </c>
      <c r="AR33" s="69"/>
      <c r="AS33" s="69"/>
      <c r="AT33" s="69"/>
      <c r="AU33" s="69">
        <v>839</v>
      </c>
      <c r="AV33" s="69">
        <v>6139</v>
      </c>
      <c r="AW33" s="69"/>
      <c r="AX33" s="70">
        <v>22542</v>
      </c>
      <c r="AY33" s="71"/>
      <c r="AZ33" s="69"/>
    </row>
    <row r="34" spans="1:52" s="3" customFormat="1" x14ac:dyDescent="0.3">
      <c r="A34" s="4">
        <v>846</v>
      </c>
      <c r="B34" s="45" t="s">
        <v>27</v>
      </c>
      <c r="C34" s="92">
        <f t="shared" si="0"/>
        <v>1254058</v>
      </c>
      <c r="D34" s="67"/>
      <c r="E34" s="66"/>
      <c r="F34" s="68"/>
      <c r="G34" s="69">
        <f>1410+303</f>
        <v>1713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>
        <v>445969</v>
      </c>
      <c r="W34" s="69"/>
      <c r="X34" s="69"/>
      <c r="Y34" s="69">
        <v>465550</v>
      </c>
      <c r="Z34" s="69"/>
      <c r="AA34" s="69"/>
      <c r="AB34" s="69"/>
      <c r="AC34" s="69"/>
      <c r="AD34" s="69">
        <v>22649</v>
      </c>
      <c r="AE34" s="69">
        <v>79650</v>
      </c>
      <c r="AF34" s="69"/>
      <c r="AG34" s="67"/>
      <c r="AH34" s="69"/>
      <c r="AI34" s="67"/>
      <c r="AJ34" s="67"/>
      <c r="AK34" s="67"/>
      <c r="AL34" s="69"/>
      <c r="AM34" s="69"/>
      <c r="AN34" s="69"/>
      <c r="AO34" s="69"/>
      <c r="AP34" s="69"/>
      <c r="AQ34" s="69"/>
      <c r="AR34" s="69">
        <v>194000</v>
      </c>
      <c r="AS34" s="69"/>
      <c r="AT34" s="69"/>
      <c r="AU34" s="69"/>
      <c r="AV34" s="69">
        <v>22212</v>
      </c>
      <c r="AW34" s="69"/>
      <c r="AX34" s="70">
        <v>22315</v>
      </c>
      <c r="AY34" s="71"/>
      <c r="AZ34" s="69"/>
    </row>
    <row r="35" spans="1:52" s="3" customFormat="1" x14ac:dyDescent="0.3">
      <c r="A35" s="4">
        <v>847</v>
      </c>
      <c r="B35" s="45" t="s">
        <v>28</v>
      </c>
      <c r="C35" s="92">
        <f t="shared" si="0"/>
        <v>3262603</v>
      </c>
      <c r="D35" s="67"/>
      <c r="E35" s="66"/>
      <c r="F35" s="68"/>
      <c r="G35" s="69">
        <f>5008</f>
        <v>5008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>
        <v>8576</v>
      </c>
      <c r="T35" s="69"/>
      <c r="U35" s="69">
        <v>315323</v>
      </c>
      <c r="V35" s="69">
        <v>956144</v>
      </c>
      <c r="W35" s="69"/>
      <c r="X35" s="69"/>
      <c r="Y35" s="69">
        <v>679132</v>
      </c>
      <c r="Z35" s="69"/>
      <c r="AA35" s="69"/>
      <c r="AB35" s="69">
        <v>69</v>
      </c>
      <c r="AC35" s="69"/>
      <c r="AD35" s="69">
        <v>54687</v>
      </c>
      <c r="AE35" s="69">
        <v>192320</v>
      </c>
      <c r="AF35" s="69">
        <v>22796</v>
      </c>
      <c r="AG35" s="67"/>
      <c r="AH35" s="69"/>
      <c r="AI35" s="67">
        <v>6250</v>
      </c>
      <c r="AJ35" s="67"/>
      <c r="AK35" s="67"/>
      <c r="AL35" s="69"/>
      <c r="AM35" s="69"/>
      <c r="AN35" s="69"/>
      <c r="AO35" s="69">
        <v>781971</v>
      </c>
      <c r="AP35" s="69">
        <v>685</v>
      </c>
      <c r="AQ35" s="69">
        <v>84</v>
      </c>
      <c r="AR35" s="69">
        <v>194000</v>
      </c>
      <c r="AS35" s="69"/>
      <c r="AT35" s="69"/>
      <c r="AU35" s="69"/>
      <c r="AV35" s="69">
        <v>20031</v>
      </c>
      <c r="AW35" s="69"/>
      <c r="AX35" s="70">
        <v>25527</v>
      </c>
      <c r="AY35" s="71"/>
      <c r="AZ35" s="69"/>
    </row>
    <row r="36" spans="1:52" s="3" customFormat="1" x14ac:dyDescent="0.3">
      <c r="A36" s="4">
        <v>848</v>
      </c>
      <c r="B36" s="45" t="s">
        <v>29</v>
      </c>
      <c r="C36" s="92">
        <f t="shared" si="0"/>
        <v>1555470</v>
      </c>
      <c r="D36" s="67"/>
      <c r="E36" s="66"/>
      <c r="F36" s="68"/>
      <c r="G36" s="69">
        <v>2339</v>
      </c>
      <c r="H36" s="69"/>
      <c r="I36" s="69"/>
      <c r="J36" s="69"/>
      <c r="K36" s="69"/>
      <c r="L36" s="69"/>
      <c r="M36" s="69"/>
      <c r="N36" s="69"/>
      <c r="O36" s="69"/>
      <c r="P36" s="69"/>
      <c r="Q36" s="69">
        <v>1250</v>
      </c>
      <c r="R36" s="69"/>
      <c r="S36" s="69"/>
      <c r="T36" s="69"/>
      <c r="U36" s="69"/>
      <c r="V36" s="69">
        <v>22550</v>
      </c>
      <c r="W36" s="69">
        <v>844131</v>
      </c>
      <c r="X36" s="69"/>
      <c r="Y36" s="69">
        <v>126689</v>
      </c>
      <c r="Z36" s="69"/>
      <c r="AA36" s="69"/>
      <c r="AB36" s="69"/>
      <c r="AC36" s="69"/>
      <c r="AD36" s="69">
        <v>73933</v>
      </c>
      <c r="AE36" s="69">
        <v>260006</v>
      </c>
      <c r="AF36" s="69">
        <v>44745</v>
      </c>
      <c r="AG36" s="67">
        <v>34715</v>
      </c>
      <c r="AH36" s="69"/>
      <c r="AI36" s="67"/>
      <c r="AJ36" s="67"/>
      <c r="AK36" s="67"/>
      <c r="AL36" s="69"/>
      <c r="AM36" s="69">
        <v>75957</v>
      </c>
      <c r="AN36" s="69"/>
      <c r="AO36" s="69"/>
      <c r="AP36" s="69"/>
      <c r="AQ36" s="69"/>
      <c r="AR36" s="69"/>
      <c r="AS36" s="69"/>
      <c r="AT36" s="69"/>
      <c r="AU36" s="69"/>
      <c r="AV36" s="69">
        <v>44878</v>
      </c>
      <c r="AW36" s="69"/>
      <c r="AX36" s="70">
        <v>24277</v>
      </c>
      <c r="AY36" s="71"/>
      <c r="AZ36" s="69"/>
    </row>
    <row r="37" spans="1:52" s="3" customFormat="1" x14ac:dyDescent="0.3">
      <c r="A37" s="4">
        <v>850</v>
      </c>
      <c r="B37" s="45" t="s">
        <v>30</v>
      </c>
      <c r="C37" s="92">
        <f t="shared" si="0"/>
        <v>1444912</v>
      </c>
      <c r="D37" s="67"/>
      <c r="E37" s="66"/>
      <c r="F37" s="68"/>
      <c r="G37" s="69">
        <f>1650+1320</f>
        <v>2970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>
        <v>654128</v>
      </c>
      <c r="V37" s="69">
        <v>449833</v>
      </c>
      <c r="W37" s="69"/>
      <c r="X37" s="69"/>
      <c r="Y37" s="69">
        <v>162047</v>
      </c>
      <c r="Z37" s="69"/>
      <c r="AA37" s="69"/>
      <c r="AB37" s="69"/>
      <c r="AC37" s="69"/>
      <c r="AD37" s="69">
        <v>21452</v>
      </c>
      <c r="AE37" s="69">
        <v>75440</v>
      </c>
      <c r="AF37" s="69">
        <v>18216</v>
      </c>
      <c r="AG37" s="67"/>
      <c r="AH37" s="69"/>
      <c r="AI37" s="67"/>
      <c r="AJ37" s="67"/>
      <c r="AK37" s="67"/>
      <c r="AL37" s="69"/>
      <c r="AM37" s="69">
        <v>33907</v>
      </c>
      <c r="AN37" s="69"/>
      <c r="AO37" s="69"/>
      <c r="AP37" s="69"/>
      <c r="AQ37" s="69"/>
      <c r="AR37" s="69"/>
      <c r="AS37" s="69"/>
      <c r="AT37" s="69"/>
      <c r="AU37" s="69"/>
      <c r="AV37" s="69">
        <v>5879</v>
      </c>
      <c r="AW37" s="69">
        <v>5</v>
      </c>
      <c r="AX37" s="70">
        <v>21035</v>
      </c>
      <c r="AY37" s="71"/>
      <c r="AZ37" s="69"/>
    </row>
    <row r="38" spans="1:52" s="3" customFormat="1" x14ac:dyDescent="0.3">
      <c r="A38" s="4">
        <v>851</v>
      </c>
      <c r="B38" s="45" t="s">
        <v>31</v>
      </c>
      <c r="C38" s="92">
        <f t="shared" si="0"/>
        <v>708322</v>
      </c>
      <c r="D38" s="67"/>
      <c r="E38" s="66"/>
      <c r="F38" s="68"/>
      <c r="G38" s="69">
        <v>11000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>
        <v>234239</v>
      </c>
      <c r="W38" s="69"/>
      <c r="X38" s="69"/>
      <c r="Y38" s="69">
        <v>112648</v>
      </c>
      <c r="Z38" s="69"/>
      <c r="AA38" s="69"/>
      <c r="AB38" s="69"/>
      <c r="AC38" s="69"/>
      <c r="AD38" s="69">
        <v>43548</v>
      </c>
      <c r="AE38" s="69">
        <v>153149</v>
      </c>
      <c r="AF38" s="69">
        <v>40192</v>
      </c>
      <c r="AG38" s="67"/>
      <c r="AH38" s="69"/>
      <c r="AI38" s="67"/>
      <c r="AJ38" s="67"/>
      <c r="AK38" s="67"/>
      <c r="AL38" s="69"/>
      <c r="AM38" s="69"/>
      <c r="AN38" s="69"/>
      <c r="AO38" s="69"/>
      <c r="AP38" s="69">
        <v>4014</v>
      </c>
      <c r="AQ38" s="69"/>
      <c r="AR38" s="69"/>
      <c r="AS38" s="69">
        <v>80680</v>
      </c>
      <c r="AT38" s="69">
        <v>1993</v>
      </c>
      <c r="AU38" s="69"/>
      <c r="AV38" s="69">
        <v>5417</v>
      </c>
      <c r="AW38" s="69"/>
      <c r="AX38" s="70">
        <v>21442</v>
      </c>
      <c r="AY38" s="71"/>
      <c r="AZ38" s="69"/>
    </row>
    <row r="39" spans="1:52" s="3" customFormat="1" x14ac:dyDescent="0.3">
      <c r="A39" s="4">
        <v>852</v>
      </c>
      <c r="B39" s="45" t="s">
        <v>32</v>
      </c>
      <c r="C39" s="92">
        <f t="shared" si="0"/>
        <v>1460746</v>
      </c>
      <c r="D39" s="67"/>
      <c r="E39" s="66"/>
      <c r="F39" s="68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>
        <v>1250</v>
      </c>
      <c r="R39" s="69">
        <v>21200</v>
      </c>
      <c r="S39" s="69"/>
      <c r="T39" s="69"/>
      <c r="U39" s="69">
        <v>146547</v>
      </c>
      <c r="V39" s="69">
        <v>479265</v>
      </c>
      <c r="W39" s="69"/>
      <c r="X39" s="69"/>
      <c r="Y39" s="69">
        <v>74838</v>
      </c>
      <c r="Z39" s="69"/>
      <c r="AA39" s="69"/>
      <c r="AB39" s="69"/>
      <c r="AC39" s="69"/>
      <c r="AD39" s="69">
        <v>48568</v>
      </c>
      <c r="AE39" s="69">
        <v>170802</v>
      </c>
      <c r="AF39" s="69">
        <v>20654</v>
      </c>
      <c r="AG39" s="67">
        <v>38000</v>
      </c>
      <c r="AH39" s="69"/>
      <c r="AI39" s="67">
        <v>4000</v>
      </c>
      <c r="AJ39" s="67"/>
      <c r="AK39" s="67"/>
      <c r="AL39" s="69"/>
      <c r="AM39" s="69">
        <v>28141</v>
      </c>
      <c r="AN39" s="69"/>
      <c r="AO39" s="69"/>
      <c r="AP39" s="69"/>
      <c r="AQ39" s="69"/>
      <c r="AR39" s="69">
        <v>194000</v>
      </c>
      <c r="AS39" s="69">
        <v>122480</v>
      </c>
      <c r="AT39" s="69"/>
      <c r="AU39" s="69">
        <v>81108</v>
      </c>
      <c r="AV39" s="69">
        <v>8064</v>
      </c>
      <c r="AW39" s="69"/>
      <c r="AX39" s="70">
        <v>21829</v>
      </c>
      <c r="AY39" s="71"/>
      <c r="AZ39" s="69"/>
    </row>
    <row r="40" spans="1:52" s="3" customFormat="1" x14ac:dyDescent="0.3">
      <c r="A40" s="4">
        <v>853</v>
      </c>
      <c r="B40" s="45" t="s">
        <v>33</v>
      </c>
      <c r="C40" s="92">
        <f t="shared" si="0"/>
        <v>1615544</v>
      </c>
      <c r="D40" s="67"/>
      <c r="E40" s="66"/>
      <c r="F40" s="68"/>
      <c r="G40" s="69">
        <f>55378+990+16775+7810</f>
        <v>80953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>
        <v>222792</v>
      </c>
      <c r="V40" s="69">
        <v>401771</v>
      </c>
      <c r="W40" s="69"/>
      <c r="X40" s="69"/>
      <c r="Y40" s="69">
        <v>622854</v>
      </c>
      <c r="Z40" s="69"/>
      <c r="AA40" s="69"/>
      <c r="AB40" s="69"/>
      <c r="AC40" s="69"/>
      <c r="AD40" s="69">
        <v>54104</v>
      </c>
      <c r="AE40" s="69">
        <v>190272</v>
      </c>
      <c r="AF40" s="69"/>
      <c r="AG40" s="67"/>
      <c r="AH40" s="69"/>
      <c r="AI40" s="67">
        <v>4896</v>
      </c>
      <c r="AJ40" s="67"/>
      <c r="AK40" s="67"/>
      <c r="AL40" s="69"/>
      <c r="AM40" s="69"/>
      <c r="AN40" s="69"/>
      <c r="AO40" s="69"/>
      <c r="AP40" s="69"/>
      <c r="AQ40" s="69">
        <v>1850</v>
      </c>
      <c r="AR40" s="69"/>
      <c r="AS40" s="69"/>
      <c r="AT40" s="69"/>
      <c r="AU40" s="69"/>
      <c r="AV40" s="69">
        <v>12282</v>
      </c>
      <c r="AW40" s="69"/>
      <c r="AX40" s="70">
        <v>23770</v>
      </c>
      <c r="AY40" s="71"/>
      <c r="AZ40" s="69"/>
    </row>
    <row r="41" spans="1:52" s="3" customFormat="1" x14ac:dyDescent="0.3">
      <c r="A41" s="4">
        <v>854</v>
      </c>
      <c r="B41" s="45" t="s">
        <v>34</v>
      </c>
      <c r="C41" s="92">
        <f t="shared" si="0"/>
        <v>1036053</v>
      </c>
      <c r="D41" s="67"/>
      <c r="E41" s="66"/>
      <c r="F41" s="68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>
        <v>1250</v>
      </c>
      <c r="R41" s="69"/>
      <c r="S41" s="69"/>
      <c r="T41" s="69"/>
      <c r="U41" s="69">
        <v>340907</v>
      </c>
      <c r="V41" s="69">
        <v>336477</v>
      </c>
      <c r="W41" s="69"/>
      <c r="X41" s="69"/>
      <c r="Y41" s="69">
        <v>194019</v>
      </c>
      <c r="Z41" s="69"/>
      <c r="AA41" s="69"/>
      <c r="AB41" s="69"/>
      <c r="AC41" s="69"/>
      <c r="AD41" s="69">
        <v>17350</v>
      </c>
      <c r="AE41" s="69">
        <v>61016</v>
      </c>
      <c r="AF41" s="69">
        <v>19694</v>
      </c>
      <c r="AG41" s="67">
        <v>33315</v>
      </c>
      <c r="AH41" s="69"/>
      <c r="AI41" s="67"/>
      <c r="AJ41" s="67"/>
      <c r="AK41" s="67"/>
      <c r="AL41" s="69"/>
      <c r="AM41" s="69">
        <v>7729</v>
      </c>
      <c r="AN41" s="69"/>
      <c r="AO41" s="69"/>
      <c r="AP41" s="69"/>
      <c r="AQ41" s="69"/>
      <c r="AR41" s="69"/>
      <c r="AS41" s="69"/>
      <c r="AT41" s="69"/>
      <c r="AU41" s="69"/>
      <c r="AV41" s="69">
        <v>2969</v>
      </c>
      <c r="AW41" s="69"/>
      <c r="AX41" s="70">
        <v>21327</v>
      </c>
      <c r="AY41" s="71"/>
      <c r="AZ41" s="69"/>
    </row>
    <row r="42" spans="1:52" s="3" customFormat="1" x14ac:dyDescent="0.3">
      <c r="A42" s="4">
        <v>856</v>
      </c>
      <c r="B42" s="45" t="s">
        <v>35</v>
      </c>
      <c r="C42" s="92">
        <f t="shared" si="0"/>
        <v>790239</v>
      </c>
      <c r="D42" s="67"/>
      <c r="E42" s="66"/>
      <c r="F42" s="68"/>
      <c r="G42" s="69">
        <f>18150+12760</f>
        <v>30910</v>
      </c>
      <c r="H42" s="69"/>
      <c r="I42" s="69"/>
      <c r="J42" s="69"/>
      <c r="K42" s="69"/>
      <c r="L42" s="69"/>
      <c r="M42" s="69"/>
      <c r="N42" s="69"/>
      <c r="O42" s="69"/>
      <c r="P42" s="69"/>
      <c r="Q42" s="69">
        <v>1250</v>
      </c>
      <c r="R42" s="69"/>
      <c r="S42" s="69"/>
      <c r="T42" s="69"/>
      <c r="U42" s="69">
        <v>191876</v>
      </c>
      <c r="V42" s="69"/>
      <c r="W42" s="69"/>
      <c r="X42" s="69"/>
      <c r="Y42" s="69">
        <v>311028</v>
      </c>
      <c r="Z42" s="69"/>
      <c r="AA42" s="69"/>
      <c r="AB42" s="69"/>
      <c r="AC42" s="69"/>
      <c r="AD42" s="69">
        <v>37766</v>
      </c>
      <c r="AE42" s="69">
        <v>132813</v>
      </c>
      <c r="AF42" s="69">
        <v>21413</v>
      </c>
      <c r="AG42" s="67"/>
      <c r="AH42" s="69"/>
      <c r="AI42" s="67">
        <v>2000</v>
      </c>
      <c r="AJ42" s="67"/>
      <c r="AK42" s="67"/>
      <c r="AL42" s="69"/>
      <c r="AM42" s="69">
        <v>20647</v>
      </c>
      <c r="AN42" s="69"/>
      <c r="AO42" s="69"/>
      <c r="AP42" s="69"/>
      <c r="AQ42" s="69">
        <v>2050</v>
      </c>
      <c r="AR42" s="69"/>
      <c r="AS42" s="69"/>
      <c r="AT42" s="69"/>
      <c r="AU42" s="69"/>
      <c r="AV42" s="69">
        <v>11242</v>
      </c>
      <c r="AW42" s="69">
        <v>4039</v>
      </c>
      <c r="AX42" s="70">
        <v>23205</v>
      </c>
      <c r="AY42" s="71"/>
      <c r="AZ42" s="69"/>
    </row>
    <row r="43" spans="1:52" s="3" customFormat="1" x14ac:dyDescent="0.3">
      <c r="A43" s="4">
        <v>860</v>
      </c>
      <c r="B43" s="45" t="s">
        <v>36</v>
      </c>
      <c r="C43" s="92">
        <f t="shared" si="0"/>
        <v>1194206</v>
      </c>
      <c r="D43" s="67"/>
      <c r="E43" s="66"/>
      <c r="F43" s="68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>
        <v>1250</v>
      </c>
      <c r="R43" s="69"/>
      <c r="S43" s="69"/>
      <c r="T43" s="69"/>
      <c r="U43" s="69">
        <v>336000</v>
      </c>
      <c r="V43" s="69">
        <v>500000</v>
      </c>
      <c r="W43" s="69"/>
      <c r="X43" s="69"/>
      <c r="Y43" s="69">
        <v>184479</v>
      </c>
      <c r="Z43" s="69"/>
      <c r="AA43" s="69"/>
      <c r="AB43" s="69"/>
      <c r="AC43" s="69"/>
      <c r="AD43" s="69">
        <v>21911</v>
      </c>
      <c r="AE43" s="69">
        <v>77056</v>
      </c>
      <c r="AF43" s="69">
        <v>18716</v>
      </c>
      <c r="AG43" s="67">
        <v>32562</v>
      </c>
      <c r="AH43" s="69"/>
      <c r="AI43" s="67"/>
      <c r="AJ43" s="67"/>
      <c r="AK43" s="67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>
        <v>1475</v>
      </c>
      <c r="AW43" s="69"/>
      <c r="AX43" s="70">
        <v>20757</v>
      </c>
      <c r="AY43" s="71"/>
      <c r="AZ43" s="69"/>
    </row>
    <row r="44" spans="1:52" s="3" customFormat="1" x14ac:dyDescent="0.3">
      <c r="A44" s="4">
        <v>861</v>
      </c>
      <c r="B44" s="45" t="s">
        <v>37</v>
      </c>
      <c r="C44" s="92">
        <f t="shared" si="0"/>
        <v>1454517</v>
      </c>
      <c r="D44" s="67"/>
      <c r="E44" s="66"/>
      <c r="F44" s="68"/>
      <c r="G44" s="69">
        <v>2442</v>
      </c>
      <c r="H44" s="69"/>
      <c r="I44" s="69"/>
      <c r="J44" s="69"/>
      <c r="K44" s="69"/>
      <c r="L44" s="69"/>
      <c r="M44" s="69"/>
      <c r="N44" s="69"/>
      <c r="O44" s="69"/>
      <c r="P44" s="69"/>
      <c r="Q44" s="69">
        <v>1250</v>
      </c>
      <c r="R44" s="69"/>
      <c r="S44" s="69">
        <v>10000</v>
      </c>
      <c r="T44" s="69"/>
      <c r="U44" s="69">
        <v>519161</v>
      </c>
      <c r="V44" s="69">
        <v>627102</v>
      </c>
      <c r="W44" s="69"/>
      <c r="X44" s="69"/>
      <c r="Y44" s="69">
        <v>138683</v>
      </c>
      <c r="Z44" s="69"/>
      <c r="AA44" s="69">
        <v>19929</v>
      </c>
      <c r="AB44" s="69"/>
      <c r="AC44" s="69"/>
      <c r="AD44" s="69">
        <v>17971</v>
      </c>
      <c r="AE44" s="69">
        <v>63199</v>
      </c>
      <c r="AF44" s="69">
        <v>15944</v>
      </c>
      <c r="AG44" s="67"/>
      <c r="AH44" s="69"/>
      <c r="AI44" s="67"/>
      <c r="AJ44" s="67"/>
      <c r="AK44" s="67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>
        <v>16939</v>
      </c>
      <c r="AW44" s="69"/>
      <c r="AX44" s="70">
        <v>21897</v>
      </c>
      <c r="AY44" s="71"/>
      <c r="AZ44" s="69"/>
    </row>
    <row r="45" spans="1:52" s="3" customFormat="1" x14ac:dyDescent="0.3">
      <c r="A45" s="4">
        <v>862</v>
      </c>
      <c r="B45" s="45" t="s">
        <v>38</v>
      </c>
      <c r="C45" s="92">
        <f t="shared" si="0"/>
        <v>2509599</v>
      </c>
      <c r="D45" s="67"/>
      <c r="E45" s="66"/>
      <c r="F45" s="68"/>
      <c r="G45" s="69">
        <f>26304+7794+20531+26841</f>
        <v>81470</v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>
        <v>15907</v>
      </c>
      <c r="V45" s="69">
        <v>213715</v>
      </c>
      <c r="W45" s="69"/>
      <c r="X45" s="69"/>
      <c r="Y45" s="69"/>
      <c r="Z45" s="69"/>
      <c r="AA45" s="69">
        <v>16419</v>
      </c>
      <c r="AB45" s="69"/>
      <c r="AC45" s="69"/>
      <c r="AD45" s="69">
        <v>75834</v>
      </c>
      <c r="AE45" s="69">
        <v>266688</v>
      </c>
      <c r="AF45" s="69">
        <v>9048</v>
      </c>
      <c r="AG45" s="67">
        <v>38735</v>
      </c>
      <c r="AH45" s="69"/>
      <c r="AI45" s="67">
        <v>2000</v>
      </c>
      <c r="AJ45" s="67"/>
      <c r="AK45" s="67"/>
      <c r="AL45" s="69">
        <v>983286</v>
      </c>
      <c r="AM45" s="69">
        <v>161532</v>
      </c>
      <c r="AN45" s="69">
        <v>100000</v>
      </c>
      <c r="AO45" s="69">
        <v>503657</v>
      </c>
      <c r="AP45" s="69"/>
      <c r="AQ45" s="69">
        <v>1</v>
      </c>
      <c r="AR45" s="69"/>
      <c r="AS45" s="69"/>
      <c r="AT45" s="69"/>
      <c r="AU45" s="69"/>
      <c r="AV45" s="69">
        <v>12825</v>
      </c>
      <c r="AW45" s="69"/>
      <c r="AX45" s="70">
        <v>28482</v>
      </c>
      <c r="AY45" s="71"/>
      <c r="AZ45" s="69"/>
    </row>
    <row r="46" spans="1:52" s="3" customFormat="1" x14ac:dyDescent="0.3">
      <c r="A46" s="4">
        <v>864</v>
      </c>
      <c r="B46" s="45" t="s">
        <v>39</v>
      </c>
      <c r="C46" s="92">
        <f t="shared" si="0"/>
        <v>1779960</v>
      </c>
      <c r="D46" s="67"/>
      <c r="E46" s="66"/>
      <c r="F46" s="68"/>
      <c r="G46" s="69">
        <f>67774+7183+86215+38163</f>
        <v>199335</v>
      </c>
      <c r="H46" s="69"/>
      <c r="I46" s="69"/>
      <c r="J46" s="69"/>
      <c r="K46" s="69"/>
      <c r="L46" s="69"/>
      <c r="M46" s="69"/>
      <c r="N46" s="69"/>
      <c r="O46" s="69"/>
      <c r="P46" s="69"/>
      <c r="Q46" s="69">
        <v>1250</v>
      </c>
      <c r="R46" s="69"/>
      <c r="S46" s="69"/>
      <c r="T46" s="69"/>
      <c r="U46" s="69">
        <v>150110</v>
      </c>
      <c r="V46" s="69">
        <v>441596</v>
      </c>
      <c r="W46" s="69"/>
      <c r="X46" s="69"/>
      <c r="Y46" s="69">
        <v>302497</v>
      </c>
      <c r="Z46" s="69"/>
      <c r="AA46" s="69"/>
      <c r="AB46" s="69"/>
      <c r="AC46" s="69"/>
      <c r="AD46" s="69">
        <v>72149</v>
      </c>
      <c r="AE46" s="69">
        <v>253730</v>
      </c>
      <c r="AF46" s="69">
        <v>15516</v>
      </c>
      <c r="AG46" s="67">
        <v>45169</v>
      </c>
      <c r="AH46" s="69"/>
      <c r="AI46" s="67">
        <v>3351</v>
      </c>
      <c r="AJ46" s="67"/>
      <c r="AK46" s="67"/>
      <c r="AL46" s="69"/>
      <c r="AM46" s="69">
        <v>162884</v>
      </c>
      <c r="AN46" s="69">
        <v>100000</v>
      </c>
      <c r="AO46" s="69"/>
      <c r="AP46" s="69"/>
      <c r="AQ46" s="69"/>
      <c r="AR46" s="69"/>
      <c r="AS46" s="69"/>
      <c r="AT46" s="69"/>
      <c r="AU46" s="69"/>
      <c r="AV46" s="69">
        <v>8956</v>
      </c>
      <c r="AW46" s="69"/>
      <c r="AX46" s="70">
        <v>23417</v>
      </c>
      <c r="AY46" s="71"/>
      <c r="AZ46" s="69"/>
    </row>
    <row r="47" spans="1:52" s="3" customFormat="1" x14ac:dyDescent="0.3">
      <c r="A47" s="4">
        <v>866</v>
      </c>
      <c r="B47" s="45" t="s">
        <v>40</v>
      </c>
      <c r="C47" s="92">
        <f t="shared" si="0"/>
        <v>1577031</v>
      </c>
      <c r="D47" s="67"/>
      <c r="E47" s="66"/>
      <c r="F47" s="68"/>
      <c r="G47" s="69">
        <f>7568+9257</f>
        <v>16825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>
        <v>365353</v>
      </c>
      <c r="V47" s="69"/>
      <c r="W47" s="69"/>
      <c r="X47" s="69"/>
      <c r="Y47" s="69">
        <v>529649</v>
      </c>
      <c r="Z47" s="69"/>
      <c r="AA47" s="69"/>
      <c r="AB47" s="69">
        <v>65145</v>
      </c>
      <c r="AC47" s="69"/>
      <c r="AD47" s="69">
        <v>59624</v>
      </c>
      <c r="AE47" s="69">
        <v>209683</v>
      </c>
      <c r="AF47" s="69">
        <v>52659</v>
      </c>
      <c r="AG47" s="67">
        <v>35361</v>
      </c>
      <c r="AH47" s="69"/>
      <c r="AI47" s="67"/>
      <c r="AJ47" s="67"/>
      <c r="AK47" s="67"/>
      <c r="AL47" s="69"/>
      <c r="AM47" s="69">
        <v>1428</v>
      </c>
      <c r="AN47" s="69"/>
      <c r="AO47" s="69"/>
      <c r="AP47" s="69">
        <v>77</v>
      </c>
      <c r="AQ47" s="69"/>
      <c r="AR47" s="69">
        <v>194000</v>
      </c>
      <c r="AS47" s="69"/>
      <c r="AT47" s="69"/>
      <c r="AU47" s="69"/>
      <c r="AV47" s="69">
        <v>23726</v>
      </c>
      <c r="AW47" s="69"/>
      <c r="AX47" s="70">
        <v>23501</v>
      </c>
      <c r="AY47" s="71"/>
      <c r="AZ47" s="69"/>
    </row>
    <row r="48" spans="1:52" s="3" customFormat="1" x14ac:dyDescent="0.3">
      <c r="A48" s="4">
        <v>868</v>
      </c>
      <c r="B48" s="45" t="s">
        <v>41</v>
      </c>
      <c r="C48" s="92">
        <f t="shared" si="0"/>
        <v>1130783</v>
      </c>
      <c r="D48" s="67"/>
      <c r="E48" s="66"/>
      <c r="F48" s="68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>
        <v>1250</v>
      </c>
      <c r="R48" s="69"/>
      <c r="S48" s="69"/>
      <c r="T48" s="69"/>
      <c r="U48" s="69">
        <v>75313</v>
      </c>
      <c r="V48" s="69">
        <v>516488</v>
      </c>
      <c r="W48" s="69"/>
      <c r="X48" s="69"/>
      <c r="Y48" s="69">
        <v>59144</v>
      </c>
      <c r="Z48" s="69"/>
      <c r="AA48" s="69"/>
      <c r="AB48" s="69"/>
      <c r="AC48" s="69"/>
      <c r="AD48" s="69">
        <v>24829</v>
      </c>
      <c r="AE48" s="69">
        <v>87318</v>
      </c>
      <c r="AF48" s="69"/>
      <c r="AG48" s="67"/>
      <c r="AH48" s="69">
        <v>256616</v>
      </c>
      <c r="AI48" s="67"/>
      <c r="AJ48" s="67"/>
      <c r="AK48" s="67"/>
      <c r="AL48" s="69"/>
      <c r="AM48" s="69">
        <v>68619</v>
      </c>
      <c r="AN48" s="69"/>
      <c r="AO48" s="69"/>
      <c r="AP48" s="69"/>
      <c r="AQ48" s="69">
        <v>12904</v>
      </c>
      <c r="AR48" s="69"/>
      <c r="AS48" s="69"/>
      <c r="AT48" s="69"/>
      <c r="AU48" s="69"/>
      <c r="AV48" s="69">
        <v>7385</v>
      </c>
      <c r="AW48" s="69">
        <v>4</v>
      </c>
      <c r="AX48" s="70">
        <v>20913</v>
      </c>
      <c r="AY48" s="71"/>
      <c r="AZ48" s="69"/>
    </row>
    <row r="49" spans="1:52" s="3" customFormat="1" x14ac:dyDescent="0.3">
      <c r="A49" s="4">
        <v>870</v>
      </c>
      <c r="B49" s="45" t="s">
        <v>42</v>
      </c>
      <c r="C49" s="92">
        <f t="shared" si="0"/>
        <v>1466811</v>
      </c>
      <c r="D49" s="67"/>
      <c r="E49" s="66"/>
      <c r="F49" s="68"/>
      <c r="G49" s="69">
        <f>5280</f>
        <v>5280</v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>
        <v>524300</v>
      </c>
      <c r="W49" s="69"/>
      <c r="X49" s="69"/>
      <c r="Y49" s="69">
        <v>272727</v>
      </c>
      <c r="Z49" s="69"/>
      <c r="AA49" s="69"/>
      <c r="AB49" s="69"/>
      <c r="AC49" s="69"/>
      <c r="AD49" s="69">
        <v>74614</v>
      </c>
      <c r="AE49" s="69">
        <v>262401</v>
      </c>
      <c r="AF49" s="69">
        <v>27764</v>
      </c>
      <c r="AG49" s="67">
        <v>39275</v>
      </c>
      <c r="AH49" s="69"/>
      <c r="AI49" s="67">
        <v>6000</v>
      </c>
      <c r="AJ49" s="67"/>
      <c r="AK49" s="67"/>
      <c r="AL49" s="69"/>
      <c r="AM49" s="69">
        <v>2527</v>
      </c>
      <c r="AN49" s="69"/>
      <c r="AO49" s="69"/>
      <c r="AP49" s="69"/>
      <c r="AQ49" s="69"/>
      <c r="AR49" s="69">
        <v>194000</v>
      </c>
      <c r="AS49" s="69"/>
      <c r="AT49" s="69"/>
      <c r="AU49" s="69"/>
      <c r="AV49" s="69">
        <v>33827</v>
      </c>
      <c r="AW49" s="69"/>
      <c r="AX49" s="70">
        <v>24096</v>
      </c>
      <c r="AY49" s="71"/>
      <c r="AZ49" s="69"/>
    </row>
    <row r="50" spans="1:52" s="3" customFormat="1" x14ac:dyDescent="0.3">
      <c r="A50" s="4">
        <v>872</v>
      </c>
      <c r="B50" s="45" t="s">
        <v>43</v>
      </c>
      <c r="C50" s="92">
        <f t="shared" si="0"/>
        <v>763327</v>
      </c>
      <c r="D50" s="67"/>
      <c r="E50" s="66"/>
      <c r="F50" s="68"/>
      <c r="G50" s="69">
        <v>34298</v>
      </c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>
        <v>21883</v>
      </c>
      <c r="V50" s="69">
        <v>20350</v>
      </c>
      <c r="W50" s="69"/>
      <c r="X50" s="69"/>
      <c r="Y50" s="69">
        <v>165194</v>
      </c>
      <c r="Z50" s="69"/>
      <c r="AA50" s="69"/>
      <c r="AB50" s="69"/>
      <c r="AC50" s="69"/>
      <c r="AD50" s="69">
        <v>24885</v>
      </c>
      <c r="AE50" s="69">
        <v>87514</v>
      </c>
      <c r="AF50" s="69"/>
      <c r="AG50" s="67">
        <v>33432</v>
      </c>
      <c r="AH50" s="69"/>
      <c r="AI50" s="67"/>
      <c r="AJ50" s="67"/>
      <c r="AK50" s="67"/>
      <c r="AL50" s="69"/>
      <c r="AM50" s="69">
        <v>346525</v>
      </c>
      <c r="AN50" s="69"/>
      <c r="AO50" s="69"/>
      <c r="AP50" s="69"/>
      <c r="AQ50" s="69"/>
      <c r="AR50" s="69"/>
      <c r="AS50" s="69"/>
      <c r="AT50" s="69"/>
      <c r="AU50" s="69"/>
      <c r="AV50" s="69">
        <v>7237</v>
      </c>
      <c r="AW50" s="69"/>
      <c r="AX50" s="70">
        <v>22009</v>
      </c>
      <c r="AY50" s="71"/>
      <c r="AZ50" s="69"/>
    </row>
    <row r="51" spans="1:52" s="3" customFormat="1" x14ac:dyDescent="0.3">
      <c r="A51" s="4">
        <v>874</v>
      </c>
      <c r="B51" s="45" t="s">
        <v>44</v>
      </c>
      <c r="C51" s="92">
        <f t="shared" si="0"/>
        <v>1983228</v>
      </c>
      <c r="D51" s="67"/>
      <c r="E51" s="66"/>
      <c r="F51" s="68"/>
      <c r="G51" s="69">
        <f>58954-5960+18375</f>
        <v>71369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>
        <v>545485</v>
      </c>
      <c r="V51" s="69">
        <v>523805</v>
      </c>
      <c r="W51" s="69"/>
      <c r="X51" s="69"/>
      <c r="Y51" s="69">
        <v>154997</v>
      </c>
      <c r="Z51" s="69"/>
      <c r="AA51" s="69">
        <v>29854</v>
      </c>
      <c r="AB51" s="69"/>
      <c r="AC51" s="69"/>
      <c r="AD51" s="69">
        <v>114205</v>
      </c>
      <c r="AE51" s="69">
        <v>401632</v>
      </c>
      <c r="AF51" s="69">
        <v>6972</v>
      </c>
      <c r="AG51" s="67"/>
      <c r="AH51" s="69"/>
      <c r="AI51" s="67">
        <v>16000</v>
      </c>
      <c r="AJ51" s="67"/>
      <c r="AK51" s="67"/>
      <c r="AL51" s="69"/>
      <c r="AM51" s="69">
        <v>61976</v>
      </c>
      <c r="AN51" s="69"/>
      <c r="AO51" s="69"/>
      <c r="AP51" s="69"/>
      <c r="AQ51" s="69"/>
      <c r="AR51" s="69"/>
      <c r="AS51" s="69"/>
      <c r="AT51" s="69"/>
      <c r="AU51" s="69"/>
      <c r="AV51" s="69">
        <v>28677</v>
      </c>
      <c r="AW51" s="69"/>
      <c r="AX51" s="70">
        <v>28256</v>
      </c>
      <c r="AY51" s="71"/>
      <c r="AZ51" s="69"/>
    </row>
    <row r="52" spans="1:52" s="3" customFormat="1" x14ac:dyDescent="0.3">
      <c r="A52" s="4">
        <v>876</v>
      </c>
      <c r="B52" s="45" t="s">
        <v>45</v>
      </c>
      <c r="C52" s="92">
        <f t="shared" si="0"/>
        <v>822608</v>
      </c>
      <c r="D52" s="67"/>
      <c r="E52" s="66"/>
      <c r="F52" s="68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>
        <v>70944</v>
      </c>
      <c r="V52" s="69">
        <v>21453</v>
      </c>
      <c r="W52" s="69"/>
      <c r="X52" s="69"/>
      <c r="Y52" s="69">
        <v>277454</v>
      </c>
      <c r="Z52" s="69"/>
      <c r="AA52" s="69"/>
      <c r="AB52" s="69"/>
      <c r="AC52" s="69"/>
      <c r="AD52" s="69">
        <v>92121</v>
      </c>
      <c r="AE52" s="69">
        <v>323967</v>
      </c>
      <c r="AF52" s="69"/>
      <c r="AG52" s="67"/>
      <c r="AH52" s="69"/>
      <c r="AI52" s="67"/>
      <c r="AJ52" s="67"/>
      <c r="AK52" s="67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>
        <v>13993</v>
      </c>
      <c r="AW52" s="69"/>
      <c r="AX52" s="70">
        <v>22676</v>
      </c>
      <c r="AY52" s="71"/>
      <c r="AZ52" s="69"/>
    </row>
    <row r="53" spans="1:52" s="3" customFormat="1" x14ac:dyDescent="0.3">
      <c r="A53" s="4">
        <v>878</v>
      </c>
      <c r="B53" s="45" t="s">
        <v>46</v>
      </c>
      <c r="C53" s="92">
        <f t="shared" si="0"/>
        <v>1460795</v>
      </c>
      <c r="D53" s="67"/>
      <c r="E53" s="66"/>
      <c r="F53" s="68"/>
      <c r="G53" s="69">
        <f>6303+3755</f>
        <v>10058</v>
      </c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>
        <v>212350</v>
      </c>
      <c r="V53" s="69">
        <v>263870</v>
      </c>
      <c r="W53" s="69"/>
      <c r="X53" s="69"/>
      <c r="Y53" s="69">
        <v>394032</v>
      </c>
      <c r="Z53" s="69"/>
      <c r="AA53" s="69"/>
      <c r="AB53" s="69">
        <v>4885</v>
      </c>
      <c r="AC53" s="69"/>
      <c r="AD53" s="69">
        <v>46844</v>
      </c>
      <c r="AE53" s="69">
        <v>164740</v>
      </c>
      <c r="AF53" s="69">
        <v>11155</v>
      </c>
      <c r="AG53" s="67">
        <v>38249</v>
      </c>
      <c r="AH53" s="69"/>
      <c r="AI53" s="67">
        <v>6000</v>
      </c>
      <c r="AJ53" s="67"/>
      <c r="AK53" s="67"/>
      <c r="AL53" s="69"/>
      <c r="AM53" s="69">
        <v>13757</v>
      </c>
      <c r="AN53" s="69"/>
      <c r="AO53" s="69"/>
      <c r="AP53" s="69">
        <v>58205</v>
      </c>
      <c r="AQ53" s="69">
        <v>802</v>
      </c>
      <c r="AR53" s="69">
        <v>194000</v>
      </c>
      <c r="AS53" s="69"/>
      <c r="AT53" s="69"/>
      <c r="AU53" s="69"/>
      <c r="AV53" s="69">
        <v>17164</v>
      </c>
      <c r="AW53" s="69">
        <v>2</v>
      </c>
      <c r="AX53" s="70">
        <v>24682</v>
      </c>
      <c r="AY53" s="71"/>
      <c r="AZ53" s="69"/>
    </row>
    <row r="54" spans="1:52" s="3" customFormat="1" x14ac:dyDescent="0.3">
      <c r="A54" s="4">
        <v>800</v>
      </c>
      <c r="B54" s="45" t="s">
        <v>47</v>
      </c>
      <c r="C54" s="92">
        <f t="shared" si="0"/>
        <v>2414605</v>
      </c>
      <c r="D54" s="67"/>
      <c r="E54" s="66"/>
      <c r="F54" s="68"/>
      <c r="G54" s="69">
        <f>83957+82856</f>
        <v>166813</v>
      </c>
      <c r="H54" s="69"/>
      <c r="I54" s="69"/>
      <c r="J54" s="69"/>
      <c r="K54" s="69"/>
      <c r="L54" s="69"/>
      <c r="M54" s="69"/>
      <c r="N54" s="69"/>
      <c r="O54" s="69"/>
      <c r="P54" s="69"/>
      <c r="Q54" s="69">
        <v>1250</v>
      </c>
      <c r="R54" s="69"/>
      <c r="S54" s="69"/>
      <c r="T54" s="69"/>
      <c r="U54" s="69">
        <v>139104</v>
      </c>
      <c r="V54" s="69">
        <v>641466</v>
      </c>
      <c r="W54" s="69"/>
      <c r="X54" s="69"/>
      <c r="Y54" s="69">
        <v>703408</v>
      </c>
      <c r="Z54" s="69"/>
      <c r="AA54" s="69"/>
      <c r="AB54" s="69"/>
      <c r="AC54" s="69"/>
      <c r="AD54" s="69">
        <v>94878</v>
      </c>
      <c r="AE54" s="69">
        <v>333664</v>
      </c>
      <c r="AF54" s="69">
        <v>32456</v>
      </c>
      <c r="AG54" s="67">
        <v>59534</v>
      </c>
      <c r="AH54" s="69"/>
      <c r="AI54" s="67">
        <v>8250</v>
      </c>
      <c r="AJ54" s="67">
        <v>-2000</v>
      </c>
      <c r="AK54" s="67"/>
      <c r="AL54" s="69"/>
      <c r="AM54" s="69"/>
      <c r="AN54" s="69"/>
      <c r="AO54" s="69"/>
      <c r="AP54" s="69"/>
      <c r="AQ54" s="69"/>
      <c r="AR54" s="69">
        <v>194000</v>
      </c>
      <c r="AS54" s="69"/>
      <c r="AT54" s="69"/>
      <c r="AU54" s="69"/>
      <c r="AV54" s="69">
        <v>17726</v>
      </c>
      <c r="AW54" s="69"/>
      <c r="AX54" s="70">
        <v>24056</v>
      </c>
      <c r="AY54" s="71"/>
      <c r="AZ54" s="69"/>
    </row>
    <row r="55" spans="1:52" s="3" customFormat="1" x14ac:dyDescent="0.3">
      <c r="A55" s="4">
        <v>880</v>
      </c>
      <c r="B55" s="45" t="s">
        <v>48</v>
      </c>
      <c r="C55" s="92">
        <f t="shared" si="0"/>
        <v>1262066</v>
      </c>
      <c r="D55" s="67"/>
      <c r="E55" s="66"/>
      <c r="F55" s="68"/>
      <c r="G55" s="69">
        <f>4258+8960</f>
        <v>13218</v>
      </c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>
        <v>314394</v>
      </c>
      <c r="V55" s="69">
        <v>524300</v>
      </c>
      <c r="W55" s="69"/>
      <c r="X55" s="69"/>
      <c r="Y55" s="69"/>
      <c r="Z55" s="69"/>
      <c r="AA55" s="69"/>
      <c r="AB55" s="69"/>
      <c r="AC55" s="69"/>
      <c r="AD55" s="69">
        <v>65236</v>
      </c>
      <c r="AE55" s="69">
        <v>229418</v>
      </c>
      <c r="AF55" s="69">
        <v>62359</v>
      </c>
      <c r="AG55" s="67"/>
      <c r="AH55" s="69"/>
      <c r="AI55" s="67">
        <v>21285</v>
      </c>
      <c r="AJ55" s="67"/>
      <c r="AK55" s="67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>
        <v>9496</v>
      </c>
      <c r="AW55" s="69"/>
      <c r="AX55" s="70">
        <v>22360</v>
      </c>
      <c r="AY55" s="71"/>
      <c r="AZ55" s="69"/>
    </row>
    <row r="56" spans="1:52" s="3" customFormat="1" x14ac:dyDescent="0.3">
      <c r="A56" s="4">
        <v>882</v>
      </c>
      <c r="B56" s="45" t="s">
        <v>49</v>
      </c>
      <c r="C56" s="92">
        <f t="shared" si="0"/>
        <v>1168629</v>
      </c>
      <c r="D56" s="67"/>
      <c r="E56" s="66"/>
      <c r="F56" s="68"/>
      <c r="G56" s="69">
        <f>5280+675+12320</f>
        <v>18275</v>
      </c>
      <c r="H56" s="69"/>
      <c r="I56" s="69"/>
      <c r="J56" s="69"/>
      <c r="K56" s="69"/>
      <c r="L56" s="69"/>
      <c r="M56" s="69"/>
      <c r="N56" s="69"/>
      <c r="O56" s="69"/>
      <c r="P56" s="69"/>
      <c r="Q56" s="69">
        <v>1250</v>
      </c>
      <c r="R56" s="69"/>
      <c r="S56" s="69"/>
      <c r="T56" s="69"/>
      <c r="U56" s="69"/>
      <c r="V56" s="69">
        <v>215753</v>
      </c>
      <c r="W56" s="69"/>
      <c r="X56" s="69"/>
      <c r="Y56" s="69">
        <v>514681</v>
      </c>
      <c r="Z56" s="69"/>
      <c r="AA56" s="69"/>
      <c r="AB56" s="69"/>
      <c r="AC56" s="69"/>
      <c r="AD56" s="69">
        <v>31495</v>
      </c>
      <c r="AE56" s="69">
        <v>110762</v>
      </c>
      <c r="AF56" s="69">
        <v>8865</v>
      </c>
      <c r="AG56" s="67">
        <v>33794</v>
      </c>
      <c r="AH56" s="69">
        <v>7</v>
      </c>
      <c r="AI56" s="67"/>
      <c r="AJ56" s="67"/>
      <c r="AK56" s="67"/>
      <c r="AL56" s="69"/>
      <c r="AM56" s="69">
        <v>85630</v>
      </c>
      <c r="AN56" s="69"/>
      <c r="AO56" s="69"/>
      <c r="AP56" s="69"/>
      <c r="AQ56" s="69"/>
      <c r="AR56" s="69"/>
      <c r="AS56" s="69"/>
      <c r="AT56" s="69">
        <v>84029</v>
      </c>
      <c r="AU56" s="69">
        <v>27508</v>
      </c>
      <c r="AV56" s="69">
        <v>13524</v>
      </c>
      <c r="AW56" s="69"/>
      <c r="AX56" s="70">
        <v>23056</v>
      </c>
      <c r="AY56" s="71"/>
      <c r="AZ56" s="69"/>
    </row>
    <row r="57" spans="1:52" s="3" customFormat="1" x14ac:dyDescent="0.3">
      <c r="A57" s="4">
        <v>883</v>
      </c>
      <c r="B57" s="45" t="s">
        <v>50</v>
      </c>
      <c r="C57" s="92">
        <f t="shared" si="0"/>
        <v>649012</v>
      </c>
      <c r="D57" s="67"/>
      <c r="E57" s="66"/>
      <c r="F57" s="68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>
        <v>116532</v>
      </c>
      <c r="W57" s="69"/>
      <c r="X57" s="69"/>
      <c r="Y57" s="69"/>
      <c r="Z57" s="69"/>
      <c r="AA57" s="69"/>
      <c r="AB57" s="69"/>
      <c r="AC57" s="69"/>
      <c r="AD57" s="69">
        <v>48799</v>
      </c>
      <c r="AE57" s="69">
        <v>171613</v>
      </c>
      <c r="AF57" s="69">
        <v>21488</v>
      </c>
      <c r="AG57" s="67"/>
      <c r="AH57" s="69"/>
      <c r="AI57" s="67">
        <v>5435</v>
      </c>
      <c r="AJ57" s="67"/>
      <c r="AK57" s="67"/>
      <c r="AL57" s="69"/>
      <c r="AM57" s="69">
        <v>51079</v>
      </c>
      <c r="AN57" s="69"/>
      <c r="AO57" s="69"/>
      <c r="AP57" s="69"/>
      <c r="AQ57" s="69"/>
      <c r="AR57" s="69">
        <v>194000</v>
      </c>
      <c r="AS57" s="69"/>
      <c r="AT57" s="69"/>
      <c r="AU57" s="69"/>
      <c r="AV57" s="69">
        <v>16892</v>
      </c>
      <c r="AW57" s="69"/>
      <c r="AX57" s="70">
        <v>23174</v>
      </c>
      <c r="AY57" s="71"/>
      <c r="AZ57" s="69"/>
    </row>
    <row r="58" spans="1:52" s="3" customFormat="1" x14ac:dyDescent="0.3">
      <c r="A58" s="4">
        <v>884</v>
      </c>
      <c r="B58" s="45" t="s">
        <v>51</v>
      </c>
      <c r="C58" s="92">
        <f t="shared" si="0"/>
        <v>2500739</v>
      </c>
      <c r="D58" s="67"/>
      <c r="E58" s="66"/>
      <c r="F58" s="68"/>
      <c r="G58" s="69">
        <f>5182+4290+3881</f>
        <v>13353</v>
      </c>
      <c r="H58" s="69"/>
      <c r="I58" s="69"/>
      <c r="J58" s="69"/>
      <c r="K58" s="69"/>
      <c r="L58" s="69"/>
      <c r="M58" s="69"/>
      <c r="N58" s="69"/>
      <c r="O58" s="69"/>
      <c r="P58" s="69"/>
      <c r="Q58" s="69">
        <v>1250</v>
      </c>
      <c r="R58" s="69"/>
      <c r="S58" s="69"/>
      <c r="T58" s="69">
        <v>295000</v>
      </c>
      <c r="U58" s="69">
        <v>400000</v>
      </c>
      <c r="V58" s="69">
        <v>5269</v>
      </c>
      <c r="W58" s="69"/>
      <c r="X58" s="69"/>
      <c r="Y58" s="69">
        <v>127533</v>
      </c>
      <c r="Z58" s="69"/>
      <c r="AA58" s="69">
        <v>34166</v>
      </c>
      <c r="AB58" s="69"/>
      <c r="AC58" s="69"/>
      <c r="AD58" s="69">
        <v>52789</v>
      </c>
      <c r="AE58" s="69">
        <v>185647</v>
      </c>
      <c r="AF58" s="69">
        <v>15627</v>
      </c>
      <c r="AG58" s="67"/>
      <c r="AH58" s="69">
        <v>1131275</v>
      </c>
      <c r="AI58" s="67"/>
      <c r="AJ58" s="67"/>
      <c r="AK58" s="67"/>
      <c r="AL58" s="69"/>
      <c r="AM58" s="69">
        <v>202918</v>
      </c>
      <c r="AN58" s="69"/>
      <c r="AO58" s="69"/>
      <c r="AP58" s="69"/>
      <c r="AQ58" s="69"/>
      <c r="AR58" s="69"/>
      <c r="AS58" s="69"/>
      <c r="AT58" s="69"/>
      <c r="AU58" s="69"/>
      <c r="AV58" s="69">
        <v>12422</v>
      </c>
      <c r="AW58" s="69"/>
      <c r="AX58" s="70">
        <v>23490</v>
      </c>
      <c r="AY58" s="71"/>
      <c r="AZ58" s="69"/>
    </row>
    <row r="59" spans="1:52" s="3" customFormat="1" x14ac:dyDescent="0.3">
      <c r="A59" s="4">
        <v>888</v>
      </c>
      <c r="B59" s="45" t="s">
        <v>52</v>
      </c>
      <c r="C59" s="92">
        <f t="shared" si="0"/>
        <v>1277631</v>
      </c>
      <c r="D59" s="67"/>
      <c r="E59" s="66"/>
      <c r="F59" s="68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>
        <v>1250</v>
      </c>
      <c r="R59" s="69"/>
      <c r="S59" s="69"/>
      <c r="T59" s="69"/>
      <c r="U59" s="69">
        <v>319142</v>
      </c>
      <c r="V59" s="69">
        <v>401217</v>
      </c>
      <c r="W59" s="69"/>
      <c r="X59" s="69"/>
      <c r="Y59" s="69">
        <v>350825</v>
      </c>
      <c r="Z59" s="69"/>
      <c r="AA59" s="69"/>
      <c r="AB59" s="69"/>
      <c r="AC59" s="69"/>
      <c r="AD59" s="69">
        <v>27622</v>
      </c>
      <c r="AE59" s="69">
        <v>97140</v>
      </c>
      <c r="AF59" s="69">
        <v>6575</v>
      </c>
      <c r="AG59" s="67">
        <v>34522</v>
      </c>
      <c r="AH59" s="69"/>
      <c r="AI59" s="67"/>
      <c r="AJ59" s="67"/>
      <c r="AK59" s="67"/>
      <c r="AL59" s="69"/>
      <c r="AM59" s="69">
        <v>1049</v>
      </c>
      <c r="AN59" s="69"/>
      <c r="AO59" s="69"/>
      <c r="AP59" s="69"/>
      <c r="AQ59" s="69"/>
      <c r="AR59" s="69"/>
      <c r="AS59" s="69"/>
      <c r="AT59" s="69"/>
      <c r="AU59" s="69">
        <v>11634</v>
      </c>
      <c r="AV59" s="69">
        <v>5246</v>
      </c>
      <c r="AW59" s="69"/>
      <c r="AX59" s="70">
        <v>21409</v>
      </c>
      <c r="AY59" s="71"/>
      <c r="AZ59" s="69"/>
    </row>
    <row r="60" spans="1:52" s="3" customFormat="1" x14ac:dyDescent="0.3">
      <c r="A60" s="4">
        <v>889</v>
      </c>
      <c r="B60" s="45" t="s">
        <v>53</v>
      </c>
      <c r="C60" s="92">
        <f t="shared" si="0"/>
        <v>1620102</v>
      </c>
      <c r="D60" s="67"/>
      <c r="E60" s="66"/>
      <c r="F60" s="68"/>
      <c r="G60" s="69">
        <f>825</f>
        <v>825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>
        <v>10000</v>
      </c>
      <c r="T60" s="69"/>
      <c r="U60" s="69">
        <v>400000</v>
      </c>
      <c r="V60" s="69">
        <v>455924</v>
      </c>
      <c r="W60" s="69"/>
      <c r="X60" s="69"/>
      <c r="Y60" s="69"/>
      <c r="Z60" s="69"/>
      <c r="AA60" s="69"/>
      <c r="AB60" s="69"/>
      <c r="AC60" s="69"/>
      <c r="AD60" s="69">
        <v>25099</v>
      </c>
      <c r="AE60" s="69">
        <v>88267</v>
      </c>
      <c r="AF60" s="69">
        <v>17310</v>
      </c>
      <c r="AG60" s="67">
        <v>33598</v>
      </c>
      <c r="AH60" s="69"/>
      <c r="AI60" s="67"/>
      <c r="AJ60" s="67"/>
      <c r="AK60" s="67"/>
      <c r="AL60" s="69"/>
      <c r="AM60" s="69">
        <v>43571</v>
      </c>
      <c r="AN60" s="69"/>
      <c r="AO60" s="69">
        <v>510064</v>
      </c>
      <c r="AP60" s="69"/>
      <c r="AQ60" s="69"/>
      <c r="AR60" s="69"/>
      <c r="AS60" s="69"/>
      <c r="AT60" s="69"/>
      <c r="AU60" s="69"/>
      <c r="AV60" s="69">
        <v>12080</v>
      </c>
      <c r="AW60" s="69"/>
      <c r="AX60" s="70">
        <v>23364</v>
      </c>
      <c r="AY60" s="71"/>
      <c r="AZ60" s="69"/>
    </row>
    <row r="61" spans="1:52" s="3" customFormat="1" x14ac:dyDescent="0.3">
      <c r="A61" s="4">
        <v>890</v>
      </c>
      <c r="B61" s="45" t="s">
        <v>54</v>
      </c>
      <c r="C61" s="92">
        <f t="shared" si="0"/>
        <v>6733687</v>
      </c>
      <c r="D61" s="67"/>
      <c r="E61" s="66"/>
      <c r="F61" s="68"/>
      <c r="G61" s="69">
        <f>184319+56198+99114+51444</f>
        <v>391075</v>
      </c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>
        <v>10000</v>
      </c>
      <c r="T61" s="69">
        <v>210000</v>
      </c>
      <c r="U61" s="69">
        <v>392812</v>
      </c>
      <c r="V61" s="69">
        <v>540639</v>
      </c>
      <c r="W61" s="69"/>
      <c r="X61" s="69"/>
      <c r="Y61" s="69"/>
      <c r="Z61" s="69"/>
      <c r="AA61" s="69"/>
      <c r="AB61" s="69"/>
      <c r="AC61" s="69"/>
      <c r="AD61" s="69">
        <v>423383</v>
      </c>
      <c r="AE61" s="69">
        <v>1488935</v>
      </c>
      <c r="AF61" s="69">
        <v>43405</v>
      </c>
      <c r="AG61" s="67">
        <v>109773</v>
      </c>
      <c r="AH61" s="69"/>
      <c r="AI61" s="67">
        <v>20117</v>
      </c>
      <c r="AJ61" s="67"/>
      <c r="AK61" s="67"/>
      <c r="AL61" s="69">
        <v>1610780</v>
      </c>
      <c r="AM61" s="69">
        <v>5000</v>
      </c>
      <c r="AN61" s="69"/>
      <c r="AO61" s="69">
        <v>1367411</v>
      </c>
      <c r="AP61" s="69"/>
      <c r="AQ61" s="69"/>
      <c r="AR61" s="69"/>
      <c r="AS61" s="69"/>
      <c r="AT61" s="69"/>
      <c r="AU61" s="69"/>
      <c r="AV61" s="69">
        <v>72174</v>
      </c>
      <c r="AW61" s="69"/>
      <c r="AX61" s="70">
        <v>48183</v>
      </c>
      <c r="AY61" s="71"/>
      <c r="AZ61" s="69"/>
    </row>
    <row r="62" spans="1:52" s="3" customFormat="1" x14ac:dyDescent="0.3">
      <c r="A62" s="4">
        <v>892</v>
      </c>
      <c r="B62" s="45" t="s">
        <v>55</v>
      </c>
      <c r="C62" s="92">
        <f t="shared" si="0"/>
        <v>1037024</v>
      </c>
      <c r="D62" s="67"/>
      <c r="E62" s="66"/>
      <c r="F62" s="68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>
        <v>181709</v>
      </c>
      <c r="V62" s="69">
        <v>316156</v>
      </c>
      <c r="W62" s="69"/>
      <c r="X62" s="69"/>
      <c r="Y62" s="69"/>
      <c r="Z62" s="69"/>
      <c r="AA62" s="69"/>
      <c r="AB62" s="69"/>
      <c r="AC62" s="69"/>
      <c r="AD62" s="69">
        <v>88689</v>
      </c>
      <c r="AE62" s="69">
        <v>311896</v>
      </c>
      <c r="AF62" s="69"/>
      <c r="AG62" s="67"/>
      <c r="AH62" s="69"/>
      <c r="AI62" s="67">
        <v>8000</v>
      </c>
      <c r="AJ62" s="67"/>
      <c r="AK62" s="67"/>
      <c r="AL62" s="69"/>
      <c r="AM62" s="69">
        <v>76928</v>
      </c>
      <c r="AN62" s="69"/>
      <c r="AO62" s="69"/>
      <c r="AP62" s="69"/>
      <c r="AQ62" s="69">
        <v>17172</v>
      </c>
      <c r="AR62" s="69"/>
      <c r="AS62" s="69"/>
      <c r="AT62" s="69"/>
      <c r="AU62" s="69"/>
      <c r="AV62" s="69">
        <v>12449</v>
      </c>
      <c r="AW62" s="69"/>
      <c r="AX62" s="70">
        <v>24025</v>
      </c>
      <c r="AY62" s="71"/>
      <c r="AZ62" s="69"/>
    </row>
    <row r="63" spans="1:52" s="3" customFormat="1" x14ac:dyDescent="0.3">
      <c r="A63" s="4">
        <v>894</v>
      </c>
      <c r="B63" s="45" t="s">
        <v>56</v>
      </c>
      <c r="C63" s="92">
        <f t="shared" si="0"/>
        <v>1398988</v>
      </c>
      <c r="D63" s="67"/>
      <c r="E63" s="66"/>
      <c r="F63" s="68"/>
      <c r="G63" s="69">
        <f>10997+6455+560</f>
        <v>18012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>
        <v>156525</v>
      </c>
      <c r="V63" s="69">
        <v>490363</v>
      </c>
      <c r="W63" s="69"/>
      <c r="X63" s="69"/>
      <c r="Y63" s="69"/>
      <c r="Z63" s="69"/>
      <c r="AA63" s="69"/>
      <c r="AB63" s="69"/>
      <c r="AC63" s="69"/>
      <c r="AD63" s="69">
        <v>44201</v>
      </c>
      <c r="AE63" s="69">
        <v>155445</v>
      </c>
      <c r="AF63" s="69">
        <v>28505</v>
      </c>
      <c r="AG63" s="67">
        <v>35288</v>
      </c>
      <c r="AH63" s="69"/>
      <c r="AI63" s="67"/>
      <c r="AJ63" s="67"/>
      <c r="AK63" s="67"/>
      <c r="AL63" s="69"/>
      <c r="AM63" s="69">
        <v>182544</v>
      </c>
      <c r="AN63" s="69"/>
      <c r="AO63" s="69"/>
      <c r="AP63" s="69"/>
      <c r="AQ63" s="69"/>
      <c r="AR63" s="69"/>
      <c r="AS63" s="69">
        <v>140404</v>
      </c>
      <c r="AT63" s="69"/>
      <c r="AU63" s="69">
        <v>120665</v>
      </c>
      <c r="AV63" s="69">
        <v>4738</v>
      </c>
      <c r="AW63" s="69"/>
      <c r="AX63" s="70">
        <v>22298</v>
      </c>
      <c r="AY63" s="71"/>
      <c r="AZ63" s="69"/>
    </row>
    <row r="64" spans="1:52" s="3" customFormat="1" x14ac:dyDescent="0.3">
      <c r="A64" s="4">
        <v>896</v>
      </c>
      <c r="B64" s="45" t="s">
        <v>57</v>
      </c>
      <c r="C64" s="92">
        <f t="shared" si="0"/>
        <v>1365699</v>
      </c>
      <c r="D64" s="67"/>
      <c r="E64" s="66"/>
      <c r="F64" s="68"/>
      <c r="G64" s="69">
        <f>96276+67005+7058</f>
        <v>170339</v>
      </c>
      <c r="H64" s="69"/>
      <c r="I64" s="69"/>
      <c r="J64" s="69"/>
      <c r="K64" s="69"/>
      <c r="L64" s="69"/>
      <c r="M64" s="69"/>
      <c r="N64" s="69"/>
      <c r="O64" s="69">
        <v>20000</v>
      </c>
      <c r="P64" s="69"/>
      <c r="Q64" s="69"/>
      <c r="R64" s="69"/>
      <c r="S64" s="69"/>
      <c r="T64" s="69"/>
      <c r="U64" s="69"/>
      <c r="V64" s="69">
        <v>449298</v>
      </c>
      <c r="W64" s="69"/>
      <c r="X64" s="69"/>
      <c r="Y64" s="69">
        <v>23120</v>
      </c>
      <c r="Z64" s="69"/>
      <c r="AA64" s="69"/>
      <c r="AB64" s="69"/>
      <c r="AC64" s="69"/>
      <c r="AD64" s="69">
        <v>42717</v>
      </c>
      <c r="AE64" s="69">
        <v>150225</v>
      </c>
      <c r="AF64" s="69">
        <v>22609</v>
      </c>
      <c r="AG64" s="67">
        <v>36308</v>
      </c>
      <c r="AH64" s="69"/>
      <c r="AI64" s="67">
        <v>17276</v>
      </c>
      <c r="AJ64" s="67"/>
      <c r="AK64" s="67">
        <v>2250</v>
      </c>
      <c r="AL64" s="69"/>
      <c r="AM64" s="69">
        <v>184259</v>
      </c>
      <c r="AN64" s="69"/>
      <c r="AO64" s="69"/>
      <c r="AP64" s="69"/>
      <c r="AQ64" s="69"/>
      <c r="AR64" s="69">
        <v>194000</v>
      </c>
      <c r="AS64" s="69"/>
      <c r="AT64" s="69"/>
      <c r="AU64" s="69">
        <v>12161</v>
      </c>
      <c r="AV64" s="69">
        <v>17633</v>
      </c>
      <c r="AW64" s="69"/>
      <c r="AX64" s="70">
        <v>23504</v>
      </c>
      <c r="AY64" s="71"/>
      <c r="AZ64" s="69"/>
    </row>
    <row r="65" spans="1:52" s="3" customFormat="1" x14ac:dyDescent="0.3">
      <c r="A65" s="4">
        <v>898</v>
      </c>
      <c r="B65" s="45" t="s">
        <v>58</v>
      </c>
      <c r="C65" s="92">
        <f t="shared" si="0"/>
        <v>1097294</v>
      </c>
      <c r="D65" s="69"/>
      <c r="E65" s="68"/>
      <c r="F65" s="68"/>
      <c r="G65" s="69">
        <f>3525+198+2357</f>
        <v>6080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>
        <v>42166</v>
      </c>
      <c r="V65" s="69">
        <v>24300</v>
      </c>
      <c r="W65" s="69"/>
      <c r="X65" s="69"/>
      <c r="Y65" s="69">
        <v>379750</v>
      </c>
      <c r="Z65" s="69"/>
      <c r="AA65" s="69"/>
      <c r="AB65" s="69"/>
      <c r="AC65" s="69"/>
      <c r="AD65" s="69">
        <v>29107</v>
      </c>
      <c r="AE65" s="69">
        <v>102361</v>
      </c>
      <c r="AF65" s="69"/>
      <c r="AG65" s="69"/>
      <c r="AH65" s="69">
        <v>1</v>
      </c>
      <c r="AI65" s="69"/>
      <c r="AJ65" s="69"/>
      <c r="AK65" s="69"/>
      <c r="AL65" s="69"/>
      <c r="AM65" s="69">
        <v>100916</v>
      </c>
      <c r="AN65" s="69"/>
      <c r="AO65" s="69">
        <v>384309</v>
      </c>
      <c r="AP65" s="69"/>
      <c r="AQ65" s="69"/>
      <c r="AR65" s="69"/>
      <c r="AS65" s="69"/>
      <c r="AT65" s="69"/>
      <c r="AU65" s="69"/>
      <c r="AV65" s="69">
        <v>6228</v>
      </c>
      <c r="AW65" s="69"/>
      <c r="AX65" s="70">
        <v>22076</v>
      </c>
      <c r="AY65" s="71"/>
      <c r="AZ65" s="69"/>
    </row>
    <row r="66" spans="1:52" s="3" customFormat="1" ht="15" thickBot="1" x14ac:dyDescent="0.35">
      <c r="A66" s="58"/>
      <c r="B66" s="59" t="s">
        <v>0</v>
      </c>
      <c r="C66" s="73">
        <f>SUM(C8:C65)</f>
        <v>97470771</v>
      </c>
      <c r="D66" s="74">
        <f t="shared" ref="C66:AY66" si="1">SUM(D8:D65)</f>
        <v>0</v>
      </c>
      <c r="E66" s="74">
        <f t="shared" si="1"/>
        <v>0</v>
      </c>
      <c r="F66" s="74">
        <f t="shared" si="1"/>
        <v>0</v>
      </c>
      <c r="G66" s="74">
        <f t="shared" si="1"/>
        <v>2313904</v>
      </c>
      <c r="H66" s="74">
        <f t="shared" si="1"/>
        <v>0</v>
      </c>
      <c r="I66" s="74">
        <f t="shared" si="1"/>
        <v>0</v>
      </c>
      <c r="J66" s="74">
        <f t="shared" si="1"/>
        <v>0</v>
      </c>
      <c r="K66" s="74">
        <f t="shared" si="1"/>
        <v>0</v>
      </c>
      <c r="L66" s="74">
        <f t="shared" si="1"/>
        <v>0</v>
      </c>
      <c r="M66" s="74">
        <f t="shared" si="1"/>
        <v>0</v>
      </c>
      <c r="N66" s="74">
        <f t="shared" si="1"/>
        <v>0</v>
      </c>
      <c r="O66" s="74">
        <f t="shared" si="1"/>
        <v>20000</v>
      </c>
      <c r="P66" s="74">
        <f t="shared" si="1"/>
        <v>4900</v>
      </c>
      <c r="Q66" s="74">
        <f t="shared" si="1"/>
        <v>25000</v>
      </c>
      <c r="R66" s="74">
        <f t="shared" si="1"/>
        <v>21200</v>
      </c>
      <c r="S66" s="74">
        <f t="shared" si="1"/>
        <v>68576</v>
      </c>
      <c r="T66" s="74">
        <f t="shared" si="1"/>
        <v>650000</v>
      </c>
      <c r="U66" s="74">
        <f t="shared" si="1"/>
        <v>12245935</v>
      </c>
      <c r="V66" s="74">
        <f t="shared" si="1"/>
        <v>19522840</v>
      </c>
      <c r="W66" s="74">
        <f t="shared" si="1"/>
        <v>844131</v>
      </c>
      <c r="X66" s="74">
        <f t="shared" si="1"/>
        <v>35021</v>
      </c>
      <c r="Y66" s="74">
        <f t="shared" si="1"/>
        <v>13531240</v>
      </c>
      <c r="Z66" s="74">
        <f t="shared" si="1"/>
        <v>592641</v>
      </c>
      <c r="AA66" s="74">
        <f t="shared" si="1"/>
        <v>293253</v>
      </c>
      <c r="AB66" s="74">
        <f t="shared" si="1"/>
        <v>71241</v>
      </c>
      <c r="AC66" s="74">
        <f t="shared" si="1"/>
        <v>225000</v>
      </c>
      <c r="AD66" s="74">
        <f t="shared" si="1"/>
        <v>3973757</v>
      </c>
      <c r="AE66" s="74">
        <f t="shared" si="1"/>
        <v>13974734</v>
      </c>
      <c r="AF66" s="74">
        <f t="shared" si="1"/>
        <v>920488</v>
      </c>
      <c r="AG66" s="74">
        <f t="shared" si="1"/>
        <v>1356313</v>
      </c>
      <c r="AH66" s="74">
        <f>SUM(AH8:AH65)</f>
        <v>1387899</v>
      </c>
      <c r="AI66" s="74">
        <f t="shared" si="1"/>
        <v>433728</v>
      </c>
      <c r="AJ66" s="74">
        <f t="shared" si="1"/>
        <v>-33413</v>
      </c>
      <c r="AK66" s="74">
        <f t="shared" si="1"/>
        <v>2250</v>
      </c>
      <c r="AL66" s="74">
        <f t="shared" si="1"/>
        <v>4466423</v>
      </c>
      <c r="AM66" s="74">
        <f t="shared" si="1"/>
        <v>4404345</v>
      </c>
      <c r="AN66" s="74">
        <f t="shared" si="1"/>
        <v>400000</v>
      </c>
      <c r="AO66" s="74">
        <f t="shared" si="1"/>
        <v>6458647</v>
      </c>
      <c r="AP66" s="74">
        <f t="shared" si="1"/>
        <v>86777</v>
      </c>
      <c r="AQ66" s="74">
        <f t="shared" si="1"/>
        <v>55558</v>
      </c>
      <c r="AR66" s="74">
        <f t="shared" si="1"/>
        <v>2910000</v>
      </c>
      <c r="AS66" s="74">
        <f t="shared" si="1"/>
        <v>1106081</v>
      </c>
      <c r="AT66" s="74">
        <f t="shared" si="1"/>
        <v>127848</v>
      </c>
      <c r="AU66" s="74">
        <f t="shared" si="1"/>
        <v>856930</v>
      </c>
      <c r="AV66" s="74">
        <f t="shared" si="1"/>
        <v>1000000</v>
      </c>
      <c r="AW66" s="74">
        <f t="shared" si="1"/>
        <v>10995</v>
      </c>
      <c r="AX66" s="74">
        <f t="shared" si="1"/>
        <v>1440000</v>
      </c>
      <c r="AY66" s="74">
        <f t="shared" si="1"/>
        <v>0</v>
      </c>
      <c r="AZ66" s="74">
        <f>SUM(AZ8:AZ65)</f>
        <v>1666529</v>
      </c>
    </row>
    <row r="67" spans="1:52" ht="15" thickTop="1" x14ac:dyDescent="0.3"/>
    <row r="68" spans="1:52" x14ac:dyDescent="0.3">
      <c r="G68" s="41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H68" s="29"/>
      <c r="AS68" s="29"/>
      <c r="AT68" s="29"/>
      <c r="AU68" s="29"/>
      <c r="AV68" s="29"/>
      <c r="AZ68" s="29"/>
    </row>
    <row r="69" spans="1:52" x14ac:dyDescent="0.3">
      <c r="B69" s="50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H69" s="29"/>
      <c r="AS69" s="29"/>
      <c r="AT69" s="29"/>
      <c r="AU69" s="29"/>
      <c r="AV69" s="29"/>
      <c r="AZ69" s="29"/>
    </row>
    <row r="70" spans="1:52" x14ac:dyDescent="0.3"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H70" s="29"/>
      <c r="AS70" s="29"/>
      <c r="AT70" s="29"/>
      <c r="AU70" s="29"/>
      <c r="AV70" s="29"/>
      <c r="AZ70" s="29"/>
    </row>
    <row r="71" spans="1:52" x14ac:dyDescent="0.3">
      <c r="B71" s="21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H71" s="29"/>
      <c r="AS71" s="29"/>
      <c r="AT71" s="29"/>
      <c r="AU71" s="29"/>
      <c r="AV71" s="29"/>
      <c r="AZ71" s="29"/>
    </row>
    <row r="72" spans="1:52" x14ac:dyDescent="0.3">
      <c r="B72" s="21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H72" s="29"/>
      <c r="AS72" s="29"/>
      <c r="AT72" s="29"/>
      <c r="AU72" s="29"/>
      <c r="AV72" s="29"/>
      <c r="AZ72" s="29"/>
    </row>
    <row r="73" spans="1:52" x14ac:dyDescent="0.3">
      <c r="D73" s="30"/>
      <c r="E73" s="30"/>
      <c r="G73" s="29"/>
      <c r="H73" s="29"/>
      <c r="I73" s="29"/>
      <c r="J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30"/>
      <c r="AH73" s="29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29"/>
      <c r="AT73" s="29"/>
      <c r="AU73" s="29"/>
      <c r="AV73" s="29"/>
      <c r="AW73" s="30"/>
      <c r="AZ73" s="29"/>
    </row>
    <row r="74" spans="1:52" s="9" customFormat="1" x14ac:dyDescent="0.3">
      <c r="C74" s="31"/>
      <c r="D74" s="31"/>
      <c r="E74" s="31"/>
      <c r="F74" s="31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31"/>
      <c r="AH74" s="29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9"/>
      <c r="AT74" s="29"/>
      <c r="AU74" s="29"/>
      <c r="AV74" s="29"/>
      <c r="AW74" s="31"/>
      <c r="AZ74" s="29"/>
    </row>
    <row r="75" spans="1:52" s="9" customFormat="1" x14ac:dyDescent="0.3">
      <c r="C75" s="31"/>
      <c r="D75" s="31"/>
      <c r="E75" s="31"/>
      <c r="F75" s="31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31"/>
      <c r="AH75" s="29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29"/>
      <c r="AT75" s="29"/>
      <c r="AU75" s="29"/>
      <c r="AV75" s="29"/>
      <c r="AW75" s="31"/>
      <c r="AZ75" s="29"/>
    </row>
    <row r="76" spans="1:52" x14ac:dyDescent="0.3"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H76" s="29"/>
      <c r="AS76" s="29"/>
      <c r="AT76" s="29"/>
      <c r="AU76" s="29"/>
      <c r="AV76" s="29"/>
      <c r="AZ76" s="29"/>
    </row>
    <row r="77" spans="1:52" x14ac:dyDescent="0.3"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H77" s="29"/>
      <c r="AS77" s="29"/>
      <c r="AT77" s="29"/>
      <c r="AU77" s="29"/>
      <c r="AV77" s="29"/>
      <c r="AZ77" s="29"/>
    </row>
    <row r="78" spans="1:52" x14ac:dyDescent="0.3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H78" s="29"/>
      <c r="AS78" s="29"/>
      <c r="AT78" s="29"/>
      <c r="AU78" s="29"/>
      <c r="AV78" s="29"/>
      <c r="AZ78" s="29"/>
    </row>
  </sheetData>
  <mergeCells count="3">
    <mergeCell ref="D4:D6"/>
    <mergeCell ref="C4:C6"/>
    <mergeCell ref="K4:N4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4.4" x14ac:dyDescent="0.3"/>
  <cols>
    <col min="2" max="2" width="32" bestFit="1" customWidth="1"/>
  </cols>
  <sheetData>
    <row r="1" spans="1:2" x14ac:dyDescent="0.3">
      <c r="A1" s="22" t="s">
        <v>115</v>
      </c>
      <c r="B1" s="13" t="s">
        <v>83</v>
      </c>
    </row>
    <row r="2" spans="1:2" x14ac:dyDescent="0.3">
      <c r="A2" s="1" t="s">
        <v>107</v>
      </c>
      <c r="B2" s="14"/>
    </row>
    <row r="3" spans="1:2" x14ac:dyDescent="0.3">
      <c r="A3" s="1" t="s">
        <v>107</v>
      </c>
      <c r="B3" s="14"/>
    </row>
    <row r="4" spans="1:2" x14ac:dyDescent="0.3">
      <c r="A4" s="2"/>
      <c r="B4" s="15"/>
    </row>
    <row r="5" spans="1:2" x14ac:dyDescent="0.3">
      <c r="A5" s="12"/>
      <c r="B5" s="16" t="s">
        <v>109</v>
      </c>
    </row>
    <row r="6" spans="1:2" x14ac:dyDescent="0.3">
      <c r="A6" s="2"/>
      <c r="B6" s="15"/>
    </row>
    <row r="7" spans="1:2" ht="15" thickBot="1" x14ac:dyDescent="0.35">
      <c r="A7" s="5" t="s">
        <v>60</v>
      </c>
      <c r="B7" s="17" t="s">
        <v>1</v>
      </c>
    </row>
    <row r="8" spans="1:2" x14ac:dyDescent="0.3">
      <c r="A8" s="4">
        <v>800</v>
      </c>
      <c r="B8" s="18" t="s">
        <v>47</v>
      </c>
    </row>
    <row r="9" spans="1:2" x14ac:dyDescent="0.3">
      <c r="A9" s="4">
        <v>802</v>
      </c>
      <c r="B9" s="18" t="s">
        <v>3</v>
      </c>
    </row>
    <row r="10" spans="1:2" x14ac:dyDescent="0.3">
      <c r="A10" s="4">
        <v>804</v>
      </c>
      <c r="B10" s="18" t="s">
        <v>4</v>
      </c>
    </row>
    <row r="11" spans="1:2" x14ac:dyDescent="0.3">
      <c r="A11" s="4">
        <v>806</v>
      </c>
      <c r="B11" s="18" t="s">
        <v>5</v>
      </c>
    </row>
    <row r="12" spans="1:2" x14ac:dyDescent="0.3">
      <c r="A12" s="4">
        <v>807</v>
      </c>
      <c r="B12" s="18" t="s">
        <v>7</v>
      </c>
    </row>
    <row r="13" spans="1:2" x14ac:dyDescent="0.3">
      <c r="A13" s="4">
        <v>808</v>
      </c>
      <c r="B13" s="18" t="s">
        <v>8</v>
      </c>
    </row>
    <row r="14" spans="1:2" x14ac:dyDescent="0.3">
      <c r="A14" s="4">
        <v>810</v>
      </c>
      <c r="B14" s="18" t="s">
        <v>9</v>
      </c>
    </row>
    <row r="15" spans="1:2" x14ac:dyDescent="0.3">
      <c r="A15" s="4">
        <v>812</v>
      </c>
      <c r="B15" s="18" t="s">
        <v>10</v>
      </c>
    </row>
    <row r="16" spans="1:2" x14ac:dyDescent="0.3">
      <c r="A16" s="4">
        <v>814</v>
      </c>
      <c r="B16" s="18" t="s">
        <v>11</v>
      </c>
    </row>
    <row r="17" spans="1:2" x14ac:dyDescent="0.3">
      <c r="A17" s="4">
        <v>816</v>
      </c>
      <c r="B17" s="18" t="s">
        <v>12</v>
      </c>
    </row>
    <row r="18" spans="1:2" x14ac:dyDescent="0.3">
      <c r="A18" s="4">
        <v>818</v>
      </c>
      <c r="B18" s="18" t="s">
        <v>13</v>
      </c>
    </row>
    <row r="19" spans="1:2" x14ac:dyDescent="0.3">
      <c r="A19" s="4">
        <v>820</v>
      </c>
      <c r="B19" s="18" t="s">
        <v>14</v>
      </c>
    </row>
    <row r="20" spans="1:2" x14ac:dyDescent="0.3">
      <c r="A20" s="4">
        <v>822</v>
      </c>
      <c r="B20" s="18" t="s">
        <v>16</v>
      </c>
    </row>
    <row r="21" spans="1:2" x14ac:dyDescent="0.3">
      <c r="A21" s="4">
        <v>824</v>
      </c>
      <c r="B21" s="18" t="s">
        <v>17</v>
      </c>
    </row>
    <row r="22" spans="1:2" x14ac:dyDescent="0.3">
      <c r="A22" s="4">
        <v>826</v>
      </c>
      <c r="B22" s="18" t="s">
        <v>111</v>
      </c>
    </row>
    <row r="23" spans="1:2" x14ac:dyDescent="0.3">
      <c r="A23" s="4">
        <v>828</v>
      </c>
      <c r="B23" s="18" t="s">
        <v>18</v>
      </c>
    </row>
    <row r="24" spans="1:2" x14ac:dyDescent="0.3">
      <c r="A24" s="4">
        <v>830</v>
      </c>
      <c r="B24" s="18" t="s">
        <v>19</v>
      </c>
    </row>
    <row r="25" spans="1:2" x14ac:dyDescent="0.3">
      <c r="A25" s="4">
        <v>832</v>
      </c>
      <c r="B25" s="18" t="s">
        <v>20</v>
      </c>
    </row>
    <row r="26" spans="1:2" x14ac:dyDescent="0.3">
      <c r="A26" s="4">
        <v>834</v>
      </c>
      <c r="B26" s="18" t="s">
        <v>21</v>
      </c>
    </row>
    <row r="27" spans="1:2" x14ac:dyDescent="0.3">
      <c r="A27" s="4">
        <v>836</v>
      </c>
      <c r="B27" s="18" t="s">
        <v>22</v>
      </c>
    </row>
    <row r="28" spans="1:2" x14ac:dyDescent="0.3">
      <c r="A28" s="4">
        <v>838</v>
      </c>
      <c r="B28" s="18" t="s">
        <v>23</v>
      </c>
    </row>
    <row r="29" spans="1:2" x14ac:dyDescent="0.3">
      <c r="A29" s="4">
        <v>840</v>
      </c>
      <c r="B29" s="18" t="s">
        <v>24</v>
      </c>
    </row>
    <row r="30" spans="1:2" x14ac:dyDescent="0.3">
      <c r="A30" s="4">
        <v>842</v>
      </c>
      <c r="B30" s="18" t="s">
        <v>25</v>
      </c>
    </row>
    <row r="31" spans="1:2" x14ac:dyDescent="0.3">
      <c r="A31" s="4">
        <v>843</v>
      </c>
      <c r="B31" s="18" t="s">
        <v>6</v>
      </c>
    </row>
    <row r="32" spans="1:2" x14ac:dyDescent="0.3">
      <c r="A32" s="4">
        <v>844</v>
      </c>
      <c r="B32" s="18" t="s">
        <v>26</v>
      </c>
    </row>
    <row r="33" spans="1:2" x14ac:dyDescent="0.3">
      <c r="A33" s="4">
        <v>846</v>
      </c>
      <c r="B33" s="18" t="s">
        <v>27</v>
      </c>
    </row>
    <row r="34" spans="1:2" x14ac:dyDescent="0.3">
      <c r="A34" s="4">
        <v>847</v>
      </c>
      <c r="B34" s="18" t="s">
        <v>28</v>
      </c>
    </row>
    <row r="35" spans="1:2" x14ac:dyDescent="0.3">
      <c r="A35" s="4">
        <v>848</v>
      </c>
      <c r="B35" s="18" t="s">
        <v>29</v>
      </c>
    </row>
    <row r="36" spans="1:2" x14ac:dyDescent="0.3">
      <c r="A36" s="4">
        <v>850</v>
      </c>
      <c r="B36" s="18" t="s">
        <v>30</v>
      </c>
    </row>
    <row r="37" spans="1:2" x14ac:dyDescent="0.3">
      <c r="A37" s="4">
        <v>851</v>
      </c>
      <c r="B37" s="18" t="s">
        <v>31</v>
      </c>
    </row>
    <row r="38" spans="1:2" x14ac:dyDescent="0.3">
      <c r="A38" s="4">
        <v>852</v>
      </c>
      <c r="B38" s="18" t="s">
        <v>32</v>
      </c>
    </row>
    <row r="39" spans="1:2" x14ac:dyDescent="0.3">
      <c r="A39" s="4">
        <v>853</v>
      </c>
      <c r="B39" s="18" t="s">
        <v>33</v>
      </c>
    </row>
    <row r="40" spans="1:2" x14ac:dyDescent="0.3">
      <c r="A40" s="4">
        <v>854</v>
      </c>
      <c r="B40" s="18" t="s">
        <v>34</v>
      </c>
    </row>
    <row r="41" spans="1:2" x14ac:dyDescent="0.3">
      <c r="A41" s="4">
        <v>856</v>
      </c>
      <c r="B41" s="18" t="s">
        <v>35</v>
      </c>
    </row>
    <row r="42" spans="1:2" x14ac:dyDescent="0.3">
      <c r="A42" s="4">
        <v>858</v>
      </c>
      <c r="B42" s="18" t="s">
        <v>15</v>
      </c>
    </row>
    <row r="43" spans="1:2" x14ac:dyDescent="0.3">
      <c r="A43" s="4">
        <v>860</v>
      </c>
      <c r="B43" s="18" t="s">
        <v>36</v>
      </c>
    </row>
    <row r="44" spans="1:2" x14ac:dyDescent="0.3">
      <c r="A44" s="4">
        <v>861</v>
      </c>
      <c r="B44" s="18" t="s">
        <v>37</v>
      </c>
    </row>
    <row r="45" spans="1:2" x14ac:dyDescent="0.3">
      <c r="A45" s="4">
        <v>862</v>
      </c>
      <c r="B45" s="18" t="s">
        <v>38</v>
      </c>
    </row>
    <row r="46" spans="1:2" x14ac:dyDescent="0.3">
      <c r="A46" s="4">
        <v>864</v>
      </c>
      <c r="B46" s="18" t="s">
        <v>39</v>
      </c>
    </row>
    <row r="47" spans="1:2" x14ac:dyDescent="0.3">
      <c r="A47" s="4">
        <v>866</v>
      </c>
      <c r="B47" s="18" t="s">
        <v>40</v>
      </c>
    </row>
    <row r="48" spans="1:2" x14ac:dyDescent="0.3">
      <c r="A48" s="4">
        <v>868</v>
      </c>
      <c r="B48" s="18" t="s">
        <v>41</v>
      </c>
    </row>
    <row r="49" spans="1:2" x14ac:dyDescent="0.3">
      <c r="A49" s="4">
        <v>870</v>
      </c>
      <c r="B49" s="18" t="s">
        <v>42</v>
      </c>
    </row>
    <row r="50" spans="1:2" x14ac:dyDescent="0.3">
      <c r="A50" s="4">
        <v>872</v>
      </c>
      <c r="B50" s="18" t="s">
        <v>43</v>
      </c>
    </row>
    <row r="51" spans="1:2" x14ac:dyDescent="0.3">
      <c r="A51" s="4">
        <v>874</v>
      </c>
      <c r="B51" s="18" t="s">
        <v>44</v>
      </c>
    </row>
    <row r="52" spans="1:2" x14ac:dyDescent="0.3">
      <c r="A52" s="4">
        <v>876</v>
      </c>
      <c r="B52" s="18" t="s">
        <v>45</v>
      </c>
    </row>
    <row r="53" spans="1:2" x14ac:dyDescent="0.3">
      <c r="A53" s="4">
        <v>878</v>
      </c>
      <c r="B53" s="18" t="s">
        <v>46</v>
      </c>
    </row>
    <row r="54" spans="1:2" x14ac:dyDescent="0.3">
      <c r="A54" s="4">
        <v>880</v>
      </c>
      <c r="B54" s="18" t="s">
        <v>48</v>
      </c>
    </row>
    <row r="55" spans="1:2" x14ac:dyDescent="0.3">
      <c r="A55" s="4">
        <v>882</v>
      </c>
      <c r="B55" s="18" t="s">
        <v>49</v>
      </c>
    </row>
    <row r="56" spans="1:2" x14ac:dyDescent="0.3">
      <c r="A56" s="4">
        <v>883</v>
      </c>
      <c r="B56" s="18" t="s">
        <v>50</v>
      </c>
    </row>
    <row r="57" spans="1:2" x14ac:dyDescent="0.3">
      <c r="A57" s="4">
        <v>884</v>
      </c>
      <c r="B57" s="18" t="s">
        <v>51</v>
      </c>
    </row>
    <row r="58" spans="1:2" x14ac:dyDescent="0.3">
      <c r="A58" s="4">
        <v>886</v>
      </c>
      <c r="B58" s="18" t="s">
        <v>2</v>
      </c>
    </row>
    <row r="59" spans="1:2" x14ac:dyDescent="0.3">
      <c r="A59" s="4">
        <v>888</v>
      </c>
      <c r="B59" s="18" t="s">
        <v>52</v>
      </c>
    </row>
    <row r="60" spans="1:2" x14ac:dyDescent="0.3">
      <c r="A60" s="4">
        <v>889</v>
      </c>
      <c r="B60" s="18" t="s">
        <v>53</v>
      </c>
    </row>
    <row r="61" spans="1:2" x14ac:dyDescent="0.3">
      <c r="A61" s="4">
        <v>890</v>
      </c>
      <c r="B61" s="18" t="s">
        <v>54</v>
      </c>
    </row>
    <row r="62" spans="1:2" x14ac:dyDescent="0.3">
      <c r="A62" s="4">
        <v>892</v>
      </c>
      <c r="B62" s="18" t="s">
        <v>55</v>
      </c>
    </row>
    <row r="63" spans="1:2" x14ac:dyDescent="0.3">
      <c r="A63" s="4">
        <v>894</v>
      </c>
      <c r="B63" s="18" t="s">
        <v>56</v>
      </c>
    </row>
    <row r="64" spans="1:2" x14ac:dyDescent="0.3">
      <c r="A64" s="4">
        <v>896</v>
      </c>
      <c r="B64" s="18" t="s">
        <v>57</v>
      </c>
    </row>
    <row r="65" spans="1:2" x14ac:dyDescent="0.3">
      <c r="A65" s="4">
        <v>898</v>
      </c>
      <c r="B65" s="18" t="s">
        <v>58</v>
      </c>
    </row>
    <row r="66" spans="1:2" x14ac:dyDescent="0.3">
      <c r="A66" s="19"/>
      <c r="B66" s="20" t="s">
        <v>0</v>
      </c>
    </row>
    <row r="69" spans="1:2" x14ac:dyDescent="0.3">
      <c r="B69" s="16"/>
    </row>
    <row r="71" spans="1:2" x14ac:dyDescent="0.3">
      <c r="B71" s="21"/>
    </row>
    <row r="72" spans="1:2" x14ac:dyDescent="0.3">
      <c r="B72" s="21"/>
    </row>
    <row r="74" spans="1:2" x14ac:dyDescent="0.3">
      <c r="A74" s="9"/>
      <c r="B74" s="9"/>
    </row>
    <row r="75" spans="1:2" x14ac:dyDescent="0.3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Katie Buchanan</cp:lastModifiedBy>
  <cp:lastPrinted>2023-08-30T19:32:11Z</cp:lastPrinted>
  <dcterms:created xsi:type="dcterms:W3CDTF">2013-08-01T13:53:33Z</dcterms:created>
  <dcterms:modified xsi:type="dcterms:W3CDTF">2025-08-29T17:39:54Z</dcterms:modified>
</cp:coreProperties>
</file>